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9432" tabRatio="822" firstSheet="20" activeTab="20"/>
  </bookViews>
  <sheets>
    <sheet name="5" sheetId="1" r:id="rId1"/>
    <sheet name="6" sheetId="2" r:id="rId2"/>
    <sheet name="7" sheetId="3" r:id="rId3"/>
    <sheet name="8" sheetId="4" r:id="rId4"/>
    <sheet name="9" sheetId="5" r:id="rId5"/>
    <sheet name="11" sheetId="6" r:id="rId6"/>
    <sheet name="15" sheetId="7" r:id="rId7"/>
    <sheet name="18" sheetId="8" r:id="rId8"/>
    <sheet name="21" sheetId="9" r:id="rId9"/>
    <sheet name="23" sheetId="10" r:id="rId10"/>
    <sheet name="25" sheetId="11" r:id="rId11"/>
    <sheet name="26" sheetId="12" r:id="rId12"/>
    <sheet name="29" sheetId="13" r:id="rId13"/>
    <sheet name="35" sheetId="14" r:id="rId14"/>
    <sheet name="37" sheetId="15" r:id="rId15"/>
    <sheet name="38" sheetId="16" r:id="rId16"/>
    <sheet name="42" sheetId="17" r:id="rId17"/>
    <sheet name="45" sheetId="18" r:id="rId18"/>
    <sheet name="46" sheetId="19" r:id="rId19"/>
    <sheet name="53" sheetId="20" r:id="rId20"/>
    <sheet name="118" sheetId="21" r:id="rId21"/>
  </sheets>
  <definedNames>
    <definedName name="Z_77E8EF7A_8902_4A51_879F_6E1A88D3B2E8_.wvu.Rows" localSheetId="6" hidden="1">'15'!$15:$15</definedName>
    <definedName name="Z_77E8EF7A_8902_4A51_879F_6E1A88D3B2E8_.wvu.Rows" localSheetId="12" hidden="1">'29'!$15:$15</definedName>
    <definedName name="Z_77E8EF7A_8902_4A51_879F_6E1A88D3B2E8_.wvu.Rows" localSheetId="1" hidden="1">'6'!$50:$54</definedName>
    <definedName name="Z_77E8EF7A_8902_4A51_879F_6E1A88D3B2E8_.wvu.Rows" localSheetId="2" hidden="1">'7'!$48:$52</definedName>
    <definedName name="Z_77E8EF7A_8902_4A51_879F_6E1A88D3B2E8_.wvu.Rows" localSheetId="3" hidden="1">'8'!$51:$52</definedName>
    <definedName name="Z_BB4BCF30_7834_487F_BDDE_6D3D6DEED5BE_.wvu.Rows" localSheetId="6" hidden="1">'15'!$15:$15</definedName>
    <definedName name="Z_BB4BCF30_7834_487F_BDDE_6D3D6DEED5BE_.wvu.Rows" localSheetId="12" hidden="1">'29'!$15:$15</definedName>
    <definedName name="Z_BB4BCF30_7834_487F_BDDE_6D3D6DEED5BE_.wvu.Rows" localSheetId="1" hidden="1">'6'!$50:$54</definedName>
    <definedName name="Z_BB4BCF30_7834_487F_BDDE_6D3D6DEED5BE_.wvu.Rows" localSheetId="2" hidden="1">'7'!$48:$52</definedName>
    <definedName name="Z_BB4BCF30_7834_487F_BDDE_6D3D6DEED5BE_.wvu.Rows" localSheetId="3" hidden="1">'8'!$51:$52</definedName>
  </definedNames>
  <calcPr fullCalcOnLoad="1"/>
</workbook>
</file>

<file path=xl/sharedStrings.xml><?xml version="1.0" encoding="utf-8"?>
<sst xmlns="http://schemas.openxmlformats.org/spreadsheetml/2006/main" count="1054" uniqueCount="58">
  <si>
    <t>Эк.статья</t>
  </si>
  <si>
    <t>Наименование</t>
  </si>
  <si>
    <t>Сумма, руб.</t>
  </si>
  <si>
    <t>1. Расходование субсидии на финансовое обеспечение выполнения муниципального задания</t>
  </si>
  <si>
    <t>Оплата труда с начислениями</t>
  </si>
  <si>
    <t>Оплата коммунальных услуг и связи</t>
  </si>
  <si>
    <t>Оплата содержания имущества</t>
  </si>
  <si>
    <t>Продукты питания и прочие материалы</t>
  </si>
  <si>
    <t>Оплата прочих услуг</t>
  </si>
  <si>
    <t>ИТОГО</t>
  </si>
  <si>
    <t>2. Расходование субсидии на иные цели</t>
  </si>
  <si>
    <t>225.1</t>
  </si>
  <si>
    <t>Приобретение оборудования</t>
  </si>
  <si>
    <t>Прочие расходы (уплата налогов, и др)</t>
  </si>
  <si>
    <t>Оплата льготного проезда, социальные гарантии и компенсация расходов за ЕГЭ</t>
  </si>
  <si>
    <t>Прочие расходы</t>
  </si>
  <si>
    <t>Оплата текущего ремонта, безопасный город</t>
  </si>
  <si>
    <t>Социальные пособия и компенсация персоналу в денежной форме</t>
  </si>
  <si>
    <t>Прочие выплаты и расходы,безопасный город</t>
  </si>
  <si>
    <t>Услуги, работы для целей капитальных вложений</t>
  </si>
  <si>
    <t>Остаток на 01.01.21</t>
  </si>
  <si>
    <t>3. Расходование средств по переданным полномочиям</t>
  </si>
  <si>
    <t>4. Расходование средств, полученных от предпринимательской и иной приносящей доход деятельности</t>
  </si>
  <si>
    <t>222.226</t>
  </si>
  <si>
    <t>Пособия по социальной помощи населению (Компенсация части родительской платы)</t>
  </si>
  <si>
    <r>
      <t xml:space="preserve">Информация о расходовании финансовых средств                                        </t>
    </r>
    <r>
      <rPr>
        <b/>
        <u val="single"/>
        <sz val="14"/>
        <color indexed="8"/>
        <rFont val="Times New Roman"/>
        <family val="1"/>
      </rPr>
      <t>МДОУ № 9</t>
    </r>
  </si>
  <si>
    <r>
      <t xml:space="preserve">Информация о расходовании финансовых средств                                     </t>
    </r>
    <r>
      <rPr>
        <b/>
        <u val="single"/>
        <sz val="14"/>
        <color indexed="8"/>
        <rFont val="Times New Roman"/>
        <family val="1"/>
      </rPr>
      <t>МДОУ № 21</t>
    </r>
  </si>
  <si>
    <r>
      <t xml:space="preserve">Информация о расходовании финансовых средств                                        </t>
    </r>
    <r>
      <rPr>
        <b/>
        <u val="single"/>
        <sz val="14"/>
        <color indexed="8"/>
        <rFont val="Times New Roman"/>
        <family val="1"/>
      </rPr>
      <t>МДОУ № 25</t>
    </r>
  </si>
  <si>
    <r>
      <t xml:space="preserve">Информация о расходовании финансовых средств                                       </t>
    </r>
    <r>
      <rPr>
        <b/>
        <u val="single"/>
        <sz val="14"/>
        <color indexed="8"/>
        <rFont val="Times New Roman"/>
        <family val="1"/>
      </rPr>
      <t>МДОУ № 23</t>
    </r>
  </si>
  <si>
    <r>
      <t xml:space="preserve">Информация о расходовании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29</t>
    </r>
  </si>
  <si>
    <r>
      <t xml:space="preserve">Информация о расходовании финансовых средств                                         </t>
    </r>
    <r>
      <rPr>
        <b/>
        <u val="single"/>
        <sz val="14"/>
        <color indexed="8"/>
        <rFont val="Times New Roman"/>
        <family val="1"/>
      </rPr>
      <t>МДОУ № 37</t>
    </r>
  </si>
  <si>
    <r>
      <t xml:space="preserve">Информация о расходовании финансовых средств                                           </t>
    </r>
    <r>
      <rPr>
        <b/>
        <u val="single"/>
        <sz val="14"/>
        <color indexed="8"/>
        <rFont val="Times New Roman"/>
        <family val="1"/>
      </rPr>
      <t>МДОУ № 38</t>
    </r>
  </si>
  <si>
    <r>
      <t xml:space="preserve">Информация о расходовании финансовых средств                                                     </t>
    </r>
    <r>
      <rPr>
        <b/>
        <u val="single"/>
        <sz val="14"/>
        <color indexed="8"/>
        <rFont val="Times New Roman"/>
        <family val="1"/>
      </rPr>
      <t>МДОУ № 45</t>
    </r>
  </si>
  <si>
    <r>
      <t xml:space="preserve">Информация о расходовании финансовых средств                                          </t>
    </r>
    <r>
      <rPr>
        <b/>
        <u val="single"/>
        <sz val="14"/>
        <color indexed="8"/>
        <rFont val="Times New Roman"/>
        <family val="1"/>
      </rPr>
      <t>МДОУ № 46</t>
    </r>
  </si>
  <si>
    <r>
      <t xml:space="preserve">Информация о расходовании финансовых средств                                      </t>
    </r>
    <r>
      <rPr>
        <b/>
        <u val="single"/>
        <sz val="14"/>
        <color indexed="8"/>
        <rFont val="Times New Roman"/>
        <family val="1"/>
      </rPr>
      <t>МДОУ № 53</t>
    </r>
  </si>
  <si>
    <t>Аварийно-восстановительные работы</t>
  </si>
  <si>
    <r>
      <t xml:space="preserve">Информация о расходовании финансовых средств </t>
    </r>
    <r>
      <rPr>
        <b/>
        <u val="single"/>
        <sz val="14"/>
        <color indexed="8"/>
        <rFont val="Times New Roman"/>
        <family val="1"/>
      </rPr>
      <t>МДОУ № 5</t>
    </r>
  </si>
  <si>
    <r>
      <t xml:space="preserve">Информация о расходовании финансовых средств                                                 </t>
    </r>
    <r>
      <rPr>
        <b/>
        <u val="single"/>
        <sz val="14"/>
        <color indexed="8"/>
        <rFont val="Times New Roman"/>
        <family val="1"/>
      </rPr>
      <t>МДОУ № 118</t>
    </r>
  </si>
  <si>
    <r>
      <t xml:space="preserve">Информация о расходовании финансовых средств                                                </t>
    </r>
    <r>
      <rPr>
        <b/>
        <u val="single"/>
        <sz val="14"/>
        <color indexed="8"/>
        <rFont val="Times New Roman"/>
        <family val="1"/>
      </rPr>
      <t>МДОУ № 35</t>
    </r>
  </si>
  <si>
    <r>
      <t xml:space="preserve">Информация о расходовании финансовых средств                                                </t>
    </r>
    <r>
      <rPr>
        <b/>
        <u val="single"/>
        <sz val="14"/>
        <color indexed="8"/>
        <rFont val="Times New Roman"/>
        <family val="1"/>
      </rPr>
      <t>МДОУ № 18</t>
    </r>
  </si>
  <si>
    <r>
      <t xml:space="preserve">Информация о расходовании финансовых средств                                                  </t>
    </r>
    <r>
      <rPr>
        <b/>
        <u val="single"/>
        <sz val="14"/>
        <color indexed="8"/>
        <rFont val="Times New Roman"/>
        <family val="1"/>
      </rPr>
      <t>МДОУ № 8</t>
    </r>
  </si>
  <si>
    <r>
      <t xml:space="preserve">Информация о расходовании финансовых средств                                                   </t>
    </r>
    <r>
      <rPr>
        <b/>
        <u val="single"/>
        <sz val="14"/>
        <color indexed="8"/>
        <rFont val="Times New Roman"/>
        <family val="1"/>
      </rPr>
      <t>МДОУ № 6</t>
    </r>
  </si>
  <si>
    <r>
      <t xml:space="preserve">Информация о расходовании финансовых средств                                                </t>
    </r>
    <r>
      <rPr>
        <b/>
        <u val="single"/>
        <sz val="14"/>
        <color indexed="8"/>
        <rFont val="Times New Roman"/>
        <family val="1"/>
      </rPr>
      <t>МДОУ № 26</t>
    </r>
  </si>
  <si>
    <r>
      <t xml:space="preserve">Информация о расходовании финансовых средств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МДОУ № 7</t>
    </r>
  </si>
  <si>
    <t>по итогам 2021 финансового года</t>
  </si>
  <si>
    <t>Остаток на 01.01.22</t>
  </si>
  <si>
    <t>Услуги связи</t>
  </si>
  <si>
    <t>Оплата льготного проезда</t>
  </si>
  <si>
    <t>Оплата текущего ремонта</t>
  </si>
  <si>
    <t>Пособие социальной помощи, выплачиваемым работодателями, нанимателями бывшим работникам в натуральной форме</t>
  </si>
  <si>
    <t>Пособия, компенсации и иные соц. выплаты, кроме публичных нормативных обязательств</t>
  </si>
  <si>
    <t>214, 212</t>
  </si>
  <si>
    <t>212, 214</t>
  </si>
  <si>
    <t>Текущий ремонт</t>
  </si>
  <si>
    <t>Социальные компенсации персоналу</t>
  </si>
  <si>
    <r>
      <t xml:space="preserve">Информация о расходовании финансовых средств                                                    </t>
    </r>
    <r>
      <rPr>
        <b/>
        <u val="single"/>
        <sz val="14"/>
        <color indexed="8"/>
        <rFont val="Times New Roman"/>
        <family val="1"/>
      </rPr>
      <t>МДОУ № 11</t>
    </r>
  </si>
  <si>
    <r>
      <t xml:space="preserve">Информация о расходовании финансовых средств                                                     </t>
    </r>
    <r>
      <rPr>
        <b/>
        <u val="single"/>
        <sz val="14"/>
        <color indexed="8"/>
        <rFont val="Times New Roman"/>
        <family val="1"/>
      </rPr>
      <t>МДОУ № 15</t>
    </r>
  </si>
  <si>
    <r>
      <t xml:space="preserve">Информация о расходовании финансовых средств                                                    </t>
    </r>
    <r>
      <rPr>
        <b/>
        <u val="single"/>
        <sz val="14"/>
        <color indexed="8"/>
        <rFont val="Times New Roman"/>
        <family val="1"/>
      </rPr>
      <t>МДОУ № 42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</si>
</sst>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4" fontId="1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" fontId="47" fillId="0" borderId="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7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36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33573944.36</v>
      </c>
    </row>
    <row r="9" spans="1:4" ht="27" customHeight="1">
      <c r="A9" s="6">
        <v>214</v>
      </c>
      <c r="B9" s="56" t="s">
        <v>47</v>
      </c>
      <c r="C9" s="57"/>
      <c r="D9" s="5">
        <v>235232.32</v>
      </c>
    </row>
    <row r="10" spans="1:4" ht="36" customHeight="1">
      <c r="A10" s="6">
        <v>266</v>
      </c>
      <c r="B10" s="75" t="s">
        <v>17</v>
      </c>
      <c r="C10" s="77"/>
      <c r="D10" s="5">
        <v>154095.14</v>
      </c>
    </row>
    <row r="11" spans="1:4" ht="24" customHeight="1">
      <c r="A11" s="6">
        <v>221.223</v>
      </c>
      <c r="B11" s="56" t="s">
        <v>5</v>
      </c>
      <c r="C11" s="57"/>
      <c r="D11" s="5">
        <v>2078452.23</v>
      </c>
    </row>
    <row r="12" spans="1:4" ht="21.75" customHeight="1">
      <c r="A12" s="6">
        <v>225</v>
      </c>
      <c r="B12" s="56" t="s">
        <v>6</v>
      </c>
      <c r="C12" s="57"/>
      <c r="D12" s="5">
        <v>310608.79</v>
      </c>
    </row>
    <row r="13" spans="1:4" ht="21.75" customHeight="1">
      <c r="A13" s="6">
        <v>340</v>
      </c>
      <c r="B13" s="56" t="s">
        <v>7</v>
      </c>
      <c r="C13" s="57"/>
      <c r="D13" s="5">
        <v>129881.68</v>
      </c>
    </row>
    <row r="14" spans="1:4" ht="21.75" customHeight="1">
      <c r="A14" s="6">
        <v>226</v>
      </c>
      <c r="B14" s="56" t="s">
        <v>8</v>
      </c>
      <c r="C14" s="57"/>
      <c r="D14" s="5">
        <v>373667.45</v>
      </c>
    </row>
    <row r="15" spans="1:4" ht="21.75" customHeight="1">
      <c r="A15" s="6">
        <v>290</v>
      </c>
      <c r="B15" s="56" t="s">
        <v>13</v>
      </c>
      <c r="C15" s="57"/>
      <c r="D15" s="5">
        <v>546647.4</v>
      </c>
    </row>
    <row r="16" spans="1:6" s="9" customFormat="1" ht="18.75" customHeight="1">
      <c r="A16" s="4"/>
      <c r="B16" s="70" t="s">
        <v>9</v>
      </c>
      <c r="C16" s="71"/>
      <c r="D16" s="3">
        <f>SUM(D8:D15)</f>
        <v>37402529.37</v>
      </c>
      <c r="F16" s="15"/>
    </row>
    <row r="17" spans="1:4" ht="33">
      <c r="A17" s="13" t="s">
        <v>45</v>
      </c>
      <c r="B17" s="58"/>
      <c r="C17" s="58"/>
      <c r="D17" s="32">
        <v>7709.98</v>
      </c>
    </row>
    <row r="19" spans="1:4" ht="16.5" customHeight="1">
      <c r="A19" s="72" t="s">
        <v>10</v>
      </c>
      <c r="B19" s="72"/>
      <c r="C19" s="72"/>
      <c r="D19" s="72"/>
    </row>
    <row r="20" spans="1:4" ht="37.5" customHeight="1">
      <c r="A20" s="13" t="s">
        <v>20</v>
      </c>
      <c r="B20" s="78"/>
      <c r="C20" s="79"/>
      <c r="D20" s="17">
        <v>0</v>
      </c>
    </row>
    <row r="21" spans="1:4" ht="16.5">
      <c r="A21" s="7" t="s">
        <v>0</v>
      </c>
      <c r="B21" s="73" t="s">
        <v>1</v>
      </c>
      <c r="C21" s="74"/>
      <c r="D21" s="7" t="s">
        <v>2</v>
      </c>
    </row>
    <row r="22" spans="1:4" ht="38.25" customHeight="1">
      <c r="A22" s="6">
        <v>212.214</v>
      </c>
      <c r="B22" s="75" t="s">
        <v>14</v>
      </c>
      <c r="C22" s="76"/>
      <c r="D22" s="5">
        <v>113138.1</v>
      </c>
    </row>
    <row r="23" spans="1:4" ht="22.5" customHeight="1">
      <c r="A23" s="6" t="s">
        <v>11</v>
      </c>
      <c r="B23" s="56" t="s">
        <v>16</v>
      </c>
      <c r="C23" s="57"/>
      <c r="D23" s="5">
        <v>300000</v>
      </c>
    </row>
    <row r="24" spans="1:4" ht="35.25" customHeight="1">
      <c r="A24" s="12">
        <v>310</v>
      </c>
      <c r="B24" s="56" t="s">
        <v>12</v>
      </c>
      <c r="C24" s="57"/>
      <c r="D24" s="5">
        <v>92250.2</v>
      </c>
    </row>
    <row r="25" spans="1:4" ht="20.25" customHeight="1">
      <c r="A25" s="12">
        <v>290</v>
      </c>
      <c r="B25" s="56" t="s">
        <v>15</v>
      </c>
      <c r="C25" s="57"/>
      <c r="D25" s="5">
        <v>13537.7</v>
      </c>
    </row>
    <row r="26" spans="1:6" ht="20.25" customHeight="1">
      <c r="A26" s="6"/>
      <c r="B26" s="70" t="s">
        <v>9</v>
      </c>
      <c r="C26" s="71"/>
      <c r="D26" s="3">
        <f>SUM(D22:D25)</f>
        <v>518926</v>
      </c>
      <c r="F26" s="15"/>
    </row>
    <row r="27" spans="1:4" ht="33">
      <c r="A27" s="13" t="s">
        <v>45</v>
      </c>
      <c r="B27" s="58"/>
      <c r="C27" s="58"/>
      <c r="D27" s="32">
        <v>0</v>
      </c>
    </row>
    <row r="28" spans="1:4" ht="16.5">
      <c r="A28" s="34"/>
      <c r="B28" s="35"/>
      <c r="C28" s="35"/>
      <c r="D28" s="37"/>
    </row>
    <row r="29" spans="1:4" ht="16.5">
      <c r="A29" s="59" t="s">
        <v>21</v>
      </c>
      <c r="B29" s="59"/>
      <c r="C29" s="59"/>
      <c r="D29" s="59"/>
    </row>
    <row r="30" spans="1:4" ht="33">
      <c r="A30" s="40" t="s">
        <v>20</v>
      </c>
      <c r="B30" s="60"/>
      <c r="C30" s="61"/>
      <c r="D30" s="17">
        <v>0</v>
      </c>
    </row>
    <row r="31" spans="1:4" ht="16.5">
      <c r="A31" s="41" t="s">
        <v>0</v>
      </c>
      <c r="B31" s="62" t="s">
        <v>1</v>
      </c>
      <c r="C31" s="63"/>
      <c r="D31" s="41" t="s">
        <v>2</v>
      </c>
    </row>
    <row r="32" spans="1:4" ht="35.25" customHeight="1">
      <c r="A32" s="42">
        <v>262</v>
      </c>
      <c r="B32" s="64" t="s">
        <v>24</v>
      </c>
      <c r="C32" s="65"/>
      <c r="D32" s="18">
        <v>889751.55</v>
      </c>
    </row>
    <row r="33" spans="1:4" ht="16.5">
      <c r="A33" s="43"/>
      <c r="B33" s="66" t="s">
        <v>9</v>
      </c>
      <c r="C33" s="67"/>
      <c r="D33" s="44">
        <f>SUM(D32)</f>
        <v>889751.55</v>
      </c>
    </row>
    <row r="34" spans="1:4" ht="33">
      <c r="A34" s="40" t="s">
        <v>45</v>
      </c>
      <c r="B34" s="68"/>
      <c r="C34" s="69"/>
      <c r="D34" s="45">
        <v>0</v>
      </c>
    </row>
    <row r="35" ht="18.75" customHeight="1"/>
    <row r="36" spans="1:9" ht="34.5" customHeight="1">
      <c r="A36" s="59" t="s">
        <v>22</v>
      </c>
      <c r="B36" s="59"/>
      <c r="C36" s="59"/>
      <c r="D36" s="59"/>
      <c r="I36" s="8"/>
    </row>
    <row r="37" spans="1:4" ht="34.5" customHeight="1">
      <c r="A37" s="13" t="s">
        <v>20</v>
      </c>
      <c r="B37" s="29"/>
      <c r="C37" s="30"/>
      <c r="D37" s="31">
        <v>161499.02</v>
      </c>
    </row>
    <row r="38" spans="1:4" ht="24.75" customHeight="1">
      <c r="A38" s="7" t="s">
        <v>0</v>
      </c>
      <c r="B38" s="27" t="s">
        <v>1</v>
      </c>
      <c r="C38" s="28"/>
      <c r="D38" s="7" t="s">
        <v>2</v>
      </c>
    </row>
    <row r="39" spans="1:4" ht="21" customHeight="1">
      <c r="A39" s="6">
        <v>211.213</v>
      </c>
      <c r="B39" s="21" t="s">
        <v>4</v>
      </c>
      <c r="C39" s="22"/>
      <c r="D39" s="5">
        <v>30087.66</v>
      </c>
    </row>
    <row r="40" spans="1:4" ht="21" customHeight="1">
      <c r="A40" s="6">
        <v>225</v>
      </c>
      <c r="B40" s="21" t="s">
        <v>6</v>
      </c>
      <c r="C40" s="22"/>
      <c r="D40" s="5">
        <f>9363+33926.21</f>
        <v>43289.21</v>
      </c>
    </row>
    <row r="41" spans="1:4" ht="21" customHeight="1">
      <c r="A41" s="6">
        <v>340</v>
      </c>
      <c r="B41" s="21" t="s">
        <v>7</v>
      </c>
      <c r="C41" s="22"/>
      <c r="D41" s="5">
        <f>6588436.13+134963.99+42150+480303.36</f>
        <v>7245853.48</v>
      </c>
    </row>
    <row r="42" spans="1:4" ht="21" customHeight="1">
      <c r="A42" s="6">
        <v>222.226</v>
      </c>
      <c r="B42" s="21" t="s">
        <v>8</v>
      </c>
      <c r="C42" s="22"/>
      <c r="D42" s="5">
        <f>4112+3600+62430+196588.93+44421.13</f>
        <v>311152.06</v>
      </c>
    </row>
    <row r="43" spans="1:4" ht="21" customHeight="1">
      <c r="A43" s="6">
        <v>310</v>
      </c>
      <c r="B43" s="21" t="s">
        <v>12</v>
      </c>
      <c r="C43" s="22"/>
      <c r="D43" s="5">
        <v>221219.9</v>
      </c>
    </row>
    <row r="44" spans="1:4" ht="21" customHeight="1">
      <c r="A44" s="6">
        <v>290.212</v>
      </c>
      <c r="B44" s="21" t="s">
        <v>13</v>
      </c>
      <c r="C44" s="22"/>
      <c r="D44" s="5">
        <f>360.6</f>
        <v>360.6</v>
      </c>
    </row>
    <row r="45" spans="1:4" ht="22.5" customHeight="1">
      <c r="A45" s="4"/>
      <c r="B45" s="25" t="s">
        <v>9</v>
      </c>
      <c r="C45" s="26"/>
      <c r="D45" s="3">
        <f>SUM(D39:D44)</f>
        <v>7851962.91</v>
      </c>
    </row>
    <row r="46" spans="1:4" ht="33">
      <c r="A46" s="13" t="s">
        <v>45</v>
      </c>
      <c r="B46" s="52"/>
      <c r="C46" s="53"/>
      <c r="D46" s="32">
        <v>18828.16</v>
      </c>
    </row>
    <row r="49" ht="33" customHeight="1"/>
    <row r="50" spans="1:5" ht="36" customHeight="1">
      <c r="A50" s="54"/>
      <c r="B50" s="54"/>
      <c r="C50" s="11"/>
      <c r="D50" s="11"/>
      <c r="E50" s="11"/>
    </row>
    <row r="51" ht="36" customHeight="1"/>
    <row r="52" spans="1:2" ht="13.5">
      <c r="A52" s="55"/>
      <c r="B52" s="55"/>
    </row>
  </sheetData>
  <sheetProtection/>
  <mergeCells count="34">
    <mergeCell ref="A2:E2"/>
    <mergeCell ref="A3:E3"/>
    <mergeCell ref="A5:D5"/>
    <mergeCell ref="B7:C7"/>
    <mergeCell ref="B8:C8"/>
    <mergeCell ref="B11:C11"/>
    <mergeCell ref="B12:C12"/>
    <mergeCell ref="B13:C13"/>
    <mergeCell ref="B14:C14"/>
    <mergeCell ref="B10:C10"/>
    <mergeCell ref="B6:C6"/>
    <mergeCell ref="B20:C20"/>
    <mergeCell ref="B17:C17"/>
    <mergeCell ref="B15:C15"/>
    <mergeCell ref="B16:C16"/>
    <mergeCell ref="B9:C9"/>
    <mergeCell ref="A36:D36"/>
    <mergeCell ref="B33:C33"/>
    <mergeCell ref="B34:C34"/>
    <mergeCell ref="B26:C26"/>
    <mergeCell ref="B23:C23"/>
    <mergeCell ref="A19:D19"/>
    <mergeCell ref="B21:C21"/>
    <mergeCell ref="B22:C22"/>
    <mergeCell ref="B46:C46"/>
    <mergeCell ref="A50:B50"/>
    <mergeCell ref="A52:B52"/>
    <mergeCell ref="B24:C24"/>
    <mergeCell ref="B25:C25"/>
    <mergeCell ref="B27:C27"/>
    <mergeCell ref="A29:D29"/>
    <mergeCell ref="B30:C30"/>
    <mergeCell ref="B31:C31"/>
    <mergeCell ref="B32:C32"/>
  </mergeCells>
  <printOptions/>
  <pageMargins left="0.7" right="0.28" top="0.42" bottom="0.45" header="0.3" footer="0.3"/>
  <pageSetup fitToWidth="0" fitToHeight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37">
      <selection activeCell="D45" sqref="D45"/>
    </sheetView>
  </sheetViews>
  <sheetFormatPr defaultColWidth="9.140625" defaultRowHeight="15"/>
  <cols>
    <col min="1" max="1" width="14.0039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28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22469915.95</v>
      </c>
    </row>
    <row r="9" spans="1:4" ht="27" customHeight="1">
      <c r="A9" s="6">
        <v>214</v>
      </c>
      <c r="B9" s="56" t="s">
        <v>47</v>
      </c>
      <c r="C9" s="84"/>
      <c r="D9" s="5">
        <v>294837.58</v>
      </c>
    </row>
    <row r="10" spans="1:4" ht="29.25" customHeight="1">
      <c r="A10" s="6">
        <v>266</v>
      </c>
      <c r="B10" s="75" t="s">
        <v>17</v>
      </c>
      <c r="C10" s="77"/>
      <c r="D10" s="5">
        <v>82375.48</v>
      </c>
    </row>
    <row r="11" spans="1:4" ht="21.75" customHeight="1">
      <c r="A11" s="6">
        <v>221.223</v>
      </c>
      <c r="B11" s="56" t="s">
        <v>5</v>
      </c>
      <c r="C11" s="57"/>
      <c r="D11" s="5">
        <v>991548.96</v>
      </c>
    </row>
    <row r="12" spans="1:4" ht="21.75" customHeight="1">
      <c r="A12" s="6">
        <v>225</v>
      </c>
      <c r="B12" s="56" t="s">
        <v>6</v>
      </c>
      <c r="C12" s="57"/>
      <c r="D12" s="5">
        <v>184925.1</v>
      </c>
    </row>
    <row r="13" spans="1:4" ht="21.75" customHeight="1">
      <c r="A13" s="6">
        <v>340</v>
      </c>
      <c r="B13" s="56" t="s">
        <v>7</v>
      </c>
      <c r="C13" s="57"/>
      <c r="D13" s="5">
        <v>66060.89</v>
      </c>
    </row>
    <row r="14" spans="1:4" ht="21.75" customHeight="1">
      <c r="A14" s="6">
        <v>226</v>
      </c>
      <c r="B14" s="56" t="s">
        <v>8</v>
      </c>
      <c r="C14" s="57"/>
      <c r="D14" s="5">
        <v>190155.2</v>
      </c>
    </row>
    <row r="15" spans="1:4" ht="16.5">
      <c r="A15" s="6">
        <v>290</v>
      </c>
      <c r="B15" s="56" t="s">
        <v>13</v>
      </c>
      <c r="C15" s="57"/>
      <c r="D15" s="5">
        <v>184675.37</v>
      </c>
    </row>
    <row r="16" spans="1:4" ht="16.5">
      <c r="A16" s="6">
        <v>310</v>
      </c>
      <c r="B16" s="56" t="s">
        <v>12</v>
      </c>
      <c r="C16" s="84"/>
      <c r="D16" s="5">
        <v>30678</v>
      </c>
    </row>
    <row r="17" spans="1:6" ht="16.5" customHeight="1">
      <c r="A17" s="4"/>
      <c r="B17" s="70" t="s">
        <v>9</v>
      </c>
      <c r="C17" s="71"/>
      <c r="D17" s="3">
        <f>SUM(D8:D16)</f>
        <v>24495172.53</v>
      </c>
      <c r="E17" s="9"/>
      <c r="F17" s="8"/>
    </row>
    <row r="18" spans="1:4" ht="33" customHeight="1">
      <c r="A18" s="13" t="s">
        <v>45</v>
      </c>
      <c r="B18" s="52"/>
      <c r="C18" s="53"/>
      <c r="D18" s="32">
        <v>0</v>
      </c>
    </row>
    <row r="20" spans="1:4" ht="17.25" customHeight="1">
      <c r="A20" s="72" t="s">
        <v>10</v>
      </c>
      <c r="B20" s="72"/>
      <c r="C20" s="72"/>
      <c r="D20" s="72"/>
    </row>
    <row r="21" spans="1:4" ht="38.25" customHeight="1">
      <c r="A21" s="13" t="s">
        <v>20</v>
      </c>
      <c r="B21" s="78"/>
      <c r="C21" s="79"/>
      <c r="D21" s="17">
        <v>0</v>
      </c>
    </row>
    <row r="22" spans="1:4" ht="22.5" customHeight="1">
      <c r="A22" s="7" t="s">
        <v>0</v>
      </c>
      <c r="B22" s="73" t="s">
        <v>1</v>
      </c>
      <c r="C22" s="74"/>
      <c r="D22" s="7" t="s">
        <v>2</v>
      </c>
    </row>
    <row r="23" spans="1:4" ht="35.25" customHeight="1">
      <c r="A23" s="6">
        <v>212.214</v>
      </c>
      <c r="B23" s="75" t="s">
        <v>14</v>
      </c>
      <c r="C23" s="76"/>
      <c r="D23" s="5">
        <v>103537.42</v>
      </c>
    </row>
    <row r="24" spans="1:4" ht="20.25" customHeight="1">
      <c r="A24" s="6" t="s">
        <v>11</v>
      </c>
      <c r="B24" s="56" t="s">
        <v>48</v>
      </c>
      <c r="C24" s="57"/>
      <c r="D24" s="5">
        <v>200000</v>
      </c>
    </row>
    <row r="25" spans="1:4" ht="20.25" customHeight="1">
      <c r="A25" s="12">
        <v>290</v>
      </c>
      <c r="B25" s="56" t="s">
        <v>15</v>
      </c>
      <c r="C25" s="57"/>
      <c r="D25" s="5">
        <v>1368.31</v>
      </c>
    </row>
    <row r="26" spans="1:9" ht="30" customHeight="1">
      <c r="A26" s="4"/>
      <c r="B26" s="70" t="s">
        <v>9</v>
      </c>
      <c r="C26" s="71"/>
      <c r="D26" s="3">
        <f>SUM(D23:D25)</f>
        <v>304905.73</v>
      </c>
      <c r="F26" s="8"/>
      <c r="I26" s="8"/>
    </row>
    <row r="27" spans="1:4" ht="33" customHeight="1">
      <c r="A27" s="13" t="s">
        <v>45</v>
      </c>
      <c r="B27" s="52"/>
      <c r="C27" s="53"/>
      <c r="D27" s="32">
        <v>0</v>
      </c>
    </row>
    <row r="28" spans="1:4" ht="13.5" customHeight="1">
      <c r="A28" s="34"/>
      <c r="B28" s="35"/>
      <c r="C28" s="35"/>
      <c r="D28" s="37"/>
    </row>
    <row r="29" spans="1:4" ht="21" customHeight="1">
      <c r="A29" s="59" t="s">
        <v>21</v>
      </c>
      <c r="B29" s="59"/>
      <c r="C29" s="59"/>
      <c r="D29" s="59"/>
    </row>
    <row r="30" spans="1:4" ht="33" customHeight="1">
      <c r="A30" s="40" t="s">
        <v>20</v>
      </c>
      <c r="B30" s="60"/>
      <c r="C30" s="61"/>
      <c r="D30" s="17">
        <v>0</v>
      </c>
    </row>
    <row r="31" spans="1:4" ht="18.75" customHeight="1">
      <c r="A31" s="41" t="s">
        <v>0</v>
      </c>
      <c r="B31" s="62" t="s">
        <v>1</v>
      </c>
      <c r="C31" s="63"/>
      <c r="D31" s="41" t="s">
        <v>2</v>
      </c>
    </row>
    <row r="32" spans="1:4" ht="37.5" customHeight="1">
      <c r="A32" s="42">
        <v>262</v>
      </c>
      <c r="B32" s="64" t="s">
        <v>24</v>
      </c>
      <c r="C32" s="65"/>
      <c r="D32" s="18">
        <v>570980.09</v>
      </c>
    </row>
    <row r="33" spans="1:4" ht="21.75" customHeight="1">
      <c r="A33" s="43"/>
      <c r="B33" s="66" t="s">
        <v>9</v>
      </c>
      <c r="C33" s="67"/>
      <c r="D33" s="44">
        <f>SUM(D32)</f>
        <v>570980.09</v>
      </c>
    </row>
    <row r="34" spans="1:4" ht="20.25" customHeight="1">
      <c r="A34" s="40" t="s">
        <v>45</v>
      </c>
      <c r="B34" s="68"/>
      <c r="C34" s="69"/>
      <c r="D34" s="45">
        <v>0</v>
      </c>
    </row>
    <row r="35" spans="1:4" ht="10.5" customHeight="1">
      <c r="A35" s="46"/>
      <c r="B35" s="47"/>
      <c r="C35" s="47"/>
      <c r="D35" s="48"/>
    </row>
    <row r="36" spans="1:4" ht="30.75" customHeight="1">
      <c r="A36" s="59" t="s">
        <v>22</v>
      </c>
      <c r="B36" s="59"/>
      <c r="C36" s="59"/>
      <c r="D36" s="59"/>
    </row>
    <row r="37" spans="1:4" ht="28.5" customHeight="1">
      <c r="A37" s="13" t="s">
        <v>20</v>
      </c>
      <c r="B37" s="85"/>
      <c r="C37" s="86"/>
      <c r="D37" s="31">
        <v>0</v>
      </c>
    </row>
    <row r="38" spans="1:4" ht="22.5" customHeight="1">
      <c r="A38" s="7" t="s">
        <v>0</v>
      </c>
      <c r="B38" s="73" t="s">
        <v>1</v>
      </c>
      <c r="C38" s="74"/>
      <c r="D38" s="7" t="s">
        <v>2</v>
      </c>
    </row>
    <row r="39" spans="1:4" ht="21" customHeight="1">
      <c r="A39" s="6">
        <v>211.213</v>
      </c>
      <c r="B39" s="56" t="s">
        <v>4</v>
      </c>
      <c r="C39" s="57"/>
      <c r="D39" s="5">
        <v>16599.61</v>
      </c>
    </row>
    <row r="40" spans="1:4" ht="21" customHeight="1">
      <c r="A40" s="6">
        <v>225</v>
      </c>
      <c r="B40" s="56" t="s">
        <v>6</v>
      </c>
      <c r="C40" s="57"/>
      <c r="D40" s="5">
        <f>5000+283800</f>
        <v>288800</v>
      </c>
    </row>
    <row r="41" spans="1:4" ht="21" customHeight="1">
      <c r="A41" s="6">
        <v>340</v>
      </c>
      <c r="B41" s="56" t="s">
        <v>7</v>
      </c>
      <c r="C41" s="57"/>
      <c r="D41" s="5">
        <f>111306.4+3867477.65+167730.78</f>
        <v>4146514.8299999996</v>
      </c>
    </row>
    <row r="42" spans="1:4" ht="21" customHeight="1">
      <c r="A42" s="6">
        <v>222.226</v>
      </c>
      <c r="B42" s="56" t="s">
        <v>8</v>
      </c>
      <c r="C42" s="57"/>
      <c r="D42" s="5">
        <f>3700+101808.08+43938.61</f>
        <v>149446.69</v>
      </c>
    </row>
    <row r="43" spans="1:4" ht="22.5" customHeight="1">
      <c r="A43" s="6">
        <v>310</v>
      </c>
      <c r="B43" s="56" t="s">
        <v>12</v>
      </c>
      <c r="C43" s="57"/>
      <c r="D43" s="5">
        <v>190552</v>
      </c>
    </row>
    <row r="44" spans="1:4" ht="16.5">
      <c r="A44" s="6">
        <v>290.212</v>
      </c>
      <c r="B44" s="56" t="s">
        <v>13</v>
      </c>
      <c r="C44" s="57"/>
      <c r="D44" s="5">
        <f>286.71</f>
        <v>286.71</v>
      </c>
    </row>
    <row r="45" spans="1:4" ht="16.5">
      <c r="A45" s="4"/>
      <c r="B45" s="70" t="s">
        <v>9</v>
      </c>
      <c r="C45" s="71"/>
      <c r="D45" s="3">
        <f>SUM(D39:D44)</f>
        <v>4792199.84</v>
      </c>
    </row>
    <row r="46" spans="1:4" ht="33" customHeight="1">
      <c r="A46" s="13" t="s">
        <v>45</v>
      </c>
      <c r="B46" s="52"/>
      <c r="C46" s="53"/>
      <c r="D46" s="32">
        <v>97557.56</v>
      </c>
    </row>
    <row r="47" ht="36" customHeight="1"/>
    <row r="48" spans="1:5" ht="36" customHeight="1">
      <c r="A48" s="54"/>
      <c r="B48" s="54"/>
      <c r="C48" s="11"/>
      <c r="D48" s="11"/>
      <c r="E48" s="11"/>
    </row>
    <row r="50" spans="1:2" ht="13.5">
      <c r="A50" s="55"/>
      <c r="B50" s="55"/>
    </row>
  </sheetData>
  <sheetProtection/>
  <mergeCells count="43">
    <mergeCell ref="B9:C9"/>
    <mergeCell ref="B16:C16"/>
    <mergeCell ref="B26:C26"/>
    <mergeCell ref="B38:C38"/>
    <mergeCell ref="B37:C37"/>
    <mergeCell ref="B27:C27"/>
    <mergeCell ref="B18:C18"/>
    <mergeCell ref="A29:D29"/>
    <mergeCell ref="B30:C30"/>
    <mergeCell ref="B23:C23"/>
    <mergeCell ref="B10:C10"/>
    <mergeCell ref="B11:C11"/>
    <mergeCell ref="B12:C12"/>
    <mergeCell ref="B34:C34"/>
    <mergeCell ref="A36:D36"/>
    <mergeCell ref="B31:C31"/>
    <mergeCell ref="B32:C32"/>
    <mergeCell ref="B33:C33"/>
    <mergeCell ref="B15:C15"/>
    <mergeCell ref="B13:C13"/>
    <mergeCell ref="A2:E2"/>
    <mergeCell ref="A3:E3"/>
    <mergeCell ref="A5:D5"/>
    <mergeCell ref="B7:C7"/>
    <mergeCell ref="B8:C8"/>
    <mergeCell ref="B6:C6"/>
    <mergeCell ref="A50:B50"/>
    <mergeCell ref="B39:C39"/>
    <mergeCell ref="B40:C40"/>
    <mergeCell ref="B41:C41"/>
    <mergeCell ref="B42:C42"/>
    <mergeCell ref="B43:C43"/>
    <mergeCell ref="A48:B48"/>
    <mergeCell ref="B46:C46"/>
    <mergeCell ref="B44:C44"/>
    <mergeCell ref="B45:C45"/>
    <mergeCell ref="B25:C25"/>
    <mergeCell ref="B24:C24"/>
    <mergeCell ref="B21:C21"/>
    <mergeCell ref="B22:C22"/>
    <mergeCell ref="B14:C14"/>
    <mergeCell ref="B17:C17"/>
    <mergeCell ref="A20:D20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34">
      <selection activeCell="D38" sqref="D38:D43"/>
    </sheetView>
  </sheetViews>
  <sheetFormatPr defaultColWidth="9.140625" defaultRowHeight="15"/>
  <cols>
    <col min="1" max="1" width="17.14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2.7109375" style="1" bestFit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27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29140015.17</v>
      </c>
    </row>
    <row r="9" spans="1:4" ht="27" customHeight="1">
      <c r="A9" s="6">
        <v>214</v>
      </c>
      <c r="B9" s="56" t="s">
        <v>47</v>
      </c>
      <c r="C9" s="57"/>
      <c r="D9" s="5">
        <v>465033.37</v>
      </c>
    </row>
    <row r="10" spans="1:4" ht="31.5" customHeight="1">
      <c r="A10" s="6">
        <v>266</v>
      </c>
      <c r="B10" s="75" t="s">
        <v>17</v>
      </c>
      <c r="C10" s="77"/>
      <c r="D10" s="5">
        <v>119238.04</v>
      </c>
    </row>
    <row r="11" spans="1:4" ht="21.75" customHeight="1">
      <c r="A11" s="6">
        <v>221.223</v>
      </c>
      <c r="B11" s="56" t="s">
        <v>5</v>
      </c>
      <c r="C11" s="57"/>
      <c r="D11" s="5">
        <v>1370204.88</v>
      </c>
    </row>
    <row r="12" spans="1:4" ht="21.75" customHeight="1">
      <c r="A12" s="6">
        <v>225</v>
      </c>
      <c r="B12" s="56" t="s">
        <v>6</v>
      </c>
      <c r="C12" s="57"/>
      <c r="D12" s="5">
        <v>361546.37</v>
      </c>
    </row>
    <row r="13" spans="1:4" ht="21.75" customHeight="1">
      <c r="A13" s="6">
        <v>340</v>
      </c>
      <c r="B13" s="56" t="s">
        <v>7</v>
      </c>
      <c r="C13" s="57"/>
      <c r="D13" s="5">
        <v>23550</v>
      </c>
    </row>
    <row r="14" spans="1:4" ht="21.75" customHeight="1">
      <c r="A14" s="6">
        <v>226</v>
      </c>
      <c r="B14" s="56" t="s">
        <v>8</v>
      </c>
      <c r="C14" s="57"/>
      <c r="D14" s="5">
        <v>383533.38</v>
      </c>
    </row>
    <row r="15" spans="1:4" ht="16.5">
      <c r="A15" s="6">
        <v>290</v>
      </c>
      <c r="B15" s="56" t="s">
        <v>13</v>
      </c>
      <c r="C15" s="57"/>
      <c r="D15" s="5">
        <v>489088.31</v>
      </c>
    </row>
    <row r="16" spans="1:6" ht="16.5" customHeight="1">
      <c r="A16" s="4"/>
      <c r="B16" s="70" t="s">
        <v>9</v>
      </c>
      <c r="C16" s="71"/>
      <c r="D16" s="3">
        <f>SUM(D8:D15)</f>
        <v>32352209.52</v>
      </c>
      <c r="E16" s="9"/>
      <c r="F16" s="8"/>
    </row>
    <row r="17" spans="1:4" ht="33.75" customHeight="1">
      <c r="A17" s="13" t="s">
        <v>45</v>
      </c>
      <c r="B17" s="52"/>
      <c r="C17" s="53"/>
      <c r="D17" s="32">
        <v>0</v>
      </c>
    </row>
    <row r="19" spans="1:4" ht="17.25" customHeight="1">
      <c r="A19" s="72" t="s">
        <v>10</v>
      </c>
      <c r="B19" s="72"/>
      <c r="C19" s="72"/>
      <c r="D19" s="72"/>
    </row>
    <row r="20" spans="1:4" ht="38.25" customHeight="1">
      <c r="A20" s="13" t="s">
        <v>20</v>
      </c>
      <c r="B20" s="78"/>
      <c r="C20" s="79"/>
      <c r="D20" s="17">
        <v>0</v>
      </c>
    </row>
    <row r="21" spans="1:4" ht="22.5" customHeight="1">
      <c r="A21" s="7" t="s">
        <v>0</v>
      </c>
      <c r="B21" s="73" t="s">
        <v>1</v>
      </c>
      <c r="C21" s="74"/>
      <c r="D21" s="7" t="s">
        <v>2</v>
      </c>
    </row>
    <row r="22" spans="1:4" ht="35.25" customHeight="1">
      <c r="A22" s="6">
        <v>214</v>
      </c>
      <c r="B22" s="75" t="s">
        <v>47</v>
      </c>
      <c r="C22" s="76"/>
      <c r="D22" s="5">
        <v>4618.3</v>
      </c>
    </row>
    <row r="23" spans="1:4" ht="20.25" customHeight="1">
      <c r="A23" s="12">
        <v>310</v>
      </c>
      <c r="B23" s="56" t="s">
        <v>12</v>
      </c>
      <c r="C23" s="57"/>
      <c r="D23" s="5">
        <v>185140</v>
      </c>
    </row>
    <row r="24" spans="1:4" ht="20.25" customHeight="1">
      <c r="A24" s="12">
        <v>290</v>
      </c>
      <c r="B24" s="56" t="s">
        <v>15</v>
      </c>
      <c r="C24" s="57"/>
      <c r="D24" s="5">
        <v>3702.51</v>
      </c>
    </row>
    <row r="25" spans="1:9" ht="30" customHeight="1">
      <c r="A25" s="4"/>
      <c r="B25" s="70" t="s">
        <v>9</v>
      </c>
      <c r="C25" s="71"/>
      <c r="D25" s="3">
        <f>SUM(D22:D24)</f>
        <v>193460.81</v>
      </c>
      <c r="F25" s="8"/>
      <c r="I25" s="8"/>
    </row>
    <row r="26" spans="1:4" ht="33.75" customHeight="1">
      <c r="A26" s="13" t="s">
        <v>45</v>
      </c>
      <c r="B26" s="52"/>
      <c r="C26" s="53"/>
      <c r="D26" s="32">
        <v>0</v>
      </c>
    </row>
    <row r="27" spans="1:4" ht="15.75" customHeight="1">
      <c r="A27" s="34"/>
      <c r="B27" s="35"/>
      <c r="C27" s="35"/>
      <c r="D27" s="37"/>
    </row>
    <row r="28" spans="1:4" ht="18.75" customHeight="1">
      <c r="A28" s="59" t="s">
        <v>21</v>
      </c>
      <c r="B28" s="59"/>
      <c r="C28" s="59"/>
      <c r="D28" s="59"/>
    </row>
    <row r="29" spans="1:4" ht="33.75" customHeight="1">
      <c r="A29" s="40" t="s">
        <v>20</v>
      </c>
      <c r="B29" s="60"/>
      <c r="C29" s="61"/>
      <c r="D29" s="17">
        <v>0</v>
      </c>
    </row>
    <row r="30" spans="1:4" ht="21.75" customHeight="1">
      <c r="A30" s="41" t="s">
        <v>0</v>
      </c>
      <c r="B30" s="62" t="s">
        <v>1</v>
      </c>
      <c r="C30" s="63"/>
      <c r="D30" s="41" t="s">
        <v>2</v>
      </c>
    </row>
    <row r="31" spans="1:4" ht="34.5" customHeight="1">
      <c r="A31" s="42">
        <v>262</v>
      </c>
      <c r="B31" s="64" t="s">
        <v>24</v>
      </c>
      <c r="C31" s="65"/>
      <c r="D31" s="18">
        <v>791161.01</v>
      </c>
    </row>
    <row r="32" spans="1:4" ht="21" customHeight="1">
      <c r="A32" s="43"/>
      <c r="B32" s="66" t="s">
        <v>9</v>
      </c>
      <c r="C32" s="67"/>
      <c r="D32" s="44">
        <f>SUM(D31)</f>
        <v>791161.01</v>
      </c>
    </row>
    <row r="33" spans="1:4" ht="33.75" customHeight="1">
      <c r="A33" s="40" t="s">
        <v>45</v>
      </c>
      <c r="B33" s="68"/>
      <c r="C33" s="69"/>
      <c r="D33" s="45">
        <v>0</v>
      </c>
    </row>
    <row r="34" ht="10.5" customHeight="1"/>
    <row r="35" spans="1:4" ht="34.5" customHeight="1">
      <c r="A35" s="59" t="s">
        <v>22</v>
      </c>
      <c r="B35" s="59"/>
      <c r="C35" s="59"/>
      <c r="D35" s="59"/>
    </row>
    <row r="36" spans="1:4" ht="30.75" customHeight="1">
      <c r="A36" s="13" t="s">
        <v>20</v>
      </c>
      <c r="B36" s="85"/>
      <c r="C36" s="86"/>
      <c r="D36" s="31">
        <v>0</v>
      </c>
    </row>
    <row r="37" spans="1:4" ht="22.5" customHeight="1">
      <c r="A37" s="7" t="s">
        <v>0</v>
      </c>
      <c r="B37" s="73" t="s">
        <v>1</v>
      </c>
      <c r="C37" s="74"/>
      <c r="D37" s="7" t="s">
        <v>2</v>
      </c>
    </row>
    <row r="38" spans="1:4" ht="21" customHeight="1">
      <c r="A38" s="6">
        <v>211.213</v>
      </c>
      <c r="B38" s="56" t="s">
        <v>4</v>
      </c>
      <c r="C38" s="57"/>
      <c r="D38" s="5">
        <v>12047.01</v>
      </c>
    </row>
    <row r="39" spans="1:4" ht="21" customHeight="1">
      <c r="A39" s="6">
        <v>225</v>
      </c>
      <c r="B39" s="56" t="s">
        <v>6</v>
      </c>
      <c r="C39" s="57"/>
      <c r="D39" s="5">
        <v>33695.8</v>
      </c>
    </row>
    <row r="40" spans="1:4" ht="21" customHeight="1">
      <c r="A40" s="6">
        <v>340</v>
      </c>
      <c r="B40" s="56" t="s">
        <v>7</v>
      </c>
      <c r="C40" s="57"/>
      <c r="D40" s="5">
        <f>5009777.59+100931.01+32154+221502.91</f>
        <v>5364365.51</v>
      </c>
    </row>
    <row r="41" spans="1:4" ht="21" customHeight="1">
      <c r="A41" s="6">
        <v>222.226</v>
      </c>
      <c r="B41" s="56" t="s">
        <v>8</v>
      </c>
      <c r="C41" s="57"/>
      <c r="D41" s="5">
        <f>12464+21932.75+5987.61</f>
        <v>40384.36</v>
      </c>
    </row>
    <row r="42" spans="1:4" ht="22.5" customHeight="1">
      <c r="A42" s="6">
        <v>310</v>
      </c>
      <c r="B42" s="56" t="s">
        <v>12</v>
      </c>
      <c r="C42" s="57"/>
      <c r="D42" s="5">
        <v>52497</v>
      </c>
    </row>
    <row r="43" spans="1:4" ht="16.5">
      <c r="A43" s="6">
        <v>290.212</v>
      </c>
      <c r="B43" s="56" t="s">
        <v>13</v>
      </c>
      <c r="C43" s="57"/>
      <c r="D43" s="5">
        <f>16076.73</f>
        <v>16076.73</v>
      </c>
    </row>
    <row r="44" spans="1:4" ht="16.5">
      <c r="A44" s="4"/>
      <c r="B44" s="70" t="s">
        <v>9</v>
      </c>
      <c r="C44" s="71"/>
      <c r="D44" s="3">
        <f>SUM(D38:D43)</f>
        <v>5519066.41</v>
      </c>
    </row>
    <row r="45" spans="1:4" ht="33.75" customHeight="1">
      <c r="A45" s="13" t="s">
        <v>45</v>
      </c>
      <c r="B45" s="52"/>
      <c r="C45" s="53"/>
      <c r="D45" s="32">
        <v>75262.21</v>
      </c>
    </row>
    <row r="46" ht="36" customHeight="1"/>
    <row r="47" spans="1:5" ht="36" customHeight="1">
      <c r="A47" s="54"/>
      <c r="B47" s="54"/>
      <c r="C47" s="11"/>
      <c r="D47" s="11"/>
      <c r="E47" s="11"/>
    </row>
    <row r="49" spans="1:2" ht="13.5">
      <c r="A49" s="55"/>
      <c r="B49" s="55"/>
    </row>
  </sheetData>
  <sheetProtection/>
  <mergeCells count="42">
    <mergeCell ref="B10:C10"/>
    <mergeCell ref="B11:C11"/>
    <mergeCell ref="B43:C43"/>
    <mergeCell ref="B44:C44"/>
    <mergeCell ref="B9:C9"/>
    <mergeCell ref="B15:C15"/>
    <mergeCell ref="A2:E2"/>
    <mergeCell ref="A3:E3"/>
    <mergeCell ref="A5:D5"/>
    <mergeCell ref="B7:C7"/>
    <mergeCell ref="B8:C8"/>
    <mergeCell ref="B6:C6"/>
    <mergeCell ref="B24:C24"/>
    <mergeCell ref="B23:C23"/>
    <mergeCell ref="A49:B49"/>
    <mergeCell ref="B38:C38"/>
    <mergeCell ref="B39:C39"/>
    <mergeCell ref="B40:C40"/>
    <mergeCell ref="B41:C41"/>
    <mergeCell ref="B42:C42"/>
    <mergeCell ref="A47:B47"/>
    <mergeCell ref="B45:C45"/>
    <mergeCell ref="B32:C32"/>
    <mergeCell ref="B33:C33"/>
    <mergeCell ref="B12:C12"/>
    <mergeCell ref="B13:C13"/>
    <mergeCell ref="B14:C14"/>
    <mergeCell ref="A28:D28"/>
    <mergeCell ref="B16:C16"/>
    <mergeCell ref="B21:C21"/>
    <mergeCell ref="B22:C22"/>
    <mergeCell ref="B25:C25"/>
    <mergeCell ref="B17:C17"/>
    <mergeCell ref="B20:C20"/>
    <mergeCell ref="A19:D19"/>
    <mergeCell ref="A35:D35"/>
    <mergeCell ref="B37:C37"/>
    <mergeCell ref="B36:C36"/>
    <mergeCell ref="B26:C26"/>
    <mergeCell ref="B29:C29"/>
    <mergeCell ref="B30:C30"/>
    <mergeCell ref="B31:C31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37">
      <selection activeCell="A28" sqref="A28"/>
    </sheetView>
  </sheetViews>
  <sheetFormatPr defaultColWidth="9.140625" defaultRowHeight="15"/>
  <cols>
    <col min="1" max="1" width="17.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4.281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42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35737384.93</v>
      </c>
    </row>
    <row r="9" spans="1:4" ht="27" customHeight="1">
      <c r="A9" s="6">
        <v>214</v>
      </c>
      <c r="B9" s="56" t="s">
        <v>47</v>
      </c>
      <c r="C9" s="57"/>
      <c r="D9" s="5">
        <v>176899.82</v>
      </c>
    </row>
    <row r="10" spans="1:4" ht="24" customHeight="1">
      <c r="A10" s="6">
        <v>266</v>
      </c>
      <c r="B10" s="75" t="s">
        <v>17</v>
      </c>
      <c r="C10" s="77"/>
      <c r="D10" s="5">
        <v>84389.68</v>
      </c>
    </row>
    <row r="11" spans="1:4" ht="21.75" customHeight="1">
      <c r="A11" s="6">
        <v>221.223</v>
      </c>
      <c r="B11" s="56" t="s">
        <v>5</v>
      </c>
      <c r="C11" s="57"/>
      <c r="D11" s="5">
        <v>2761748.75</v>
      </c>
    </row>
    <row r="12" spans="1:4" ht="21.75" customHeight="1">
      <c r="A12" s="6">
        <v>225</v>
      </c>
      <c r="B12" s="56" t="s">
        <v>6</v>
      </c>
      <c r="C12" s="57"/>
      <c r="D12" s="5">
        <v>297942.64</v>
      </c>
    </row>
    <row r="13" spans="1:4" ht="21.75" customHeight="1">
      <c r="A13" s="6">
        <v>340</v>
      </c>
      <c r="B13" s="56" t="s">
        <v>7</v>
      </c>
      <c r="C13" s="57"/>
      <c r="D13" s="5">
        <v>71573.23</v>
      </c>
    </row>
    <row r="14" spans="1:4" ht="21.75" customHeight="1">
      <c r="A14" s="6">
        <v>226</v>
      </c>
      <c r="B14" s="56" t="s">
        <v>8</v>
      </c>
      <c r="C14" s="57"/>
      <c r="D14" s="5">
        <v>277450.2</v>
      </c>
    </row>
    <row r="15" spans="1:5" s="9" customFormat="1" ht="32.25" customHeight="1">
      <c r="A15" s="6">
        <v>290</v>
      </c>
      <c r="B15" s="56" t="s">
        <v>13</v>
      </c>
      <c r="C15" s="57"/>
      <c r="D15" s="5">
        <v>656831.8</v>
      </c>
      <c r="E15" s="1"/>
    </row>
    <row r="16" spans="1:5" ht="27" customHeight="1">
      <c r="A16" s="4"/>
      <c r="B16" s="70" t="s">
        <v>9</v>
      </c>
      <c r="C16" s="71"/>
      <c r="D16" s="3">
        <f>SUM(D8:D15)</f>
        <v>40064221.05</v>
      </c>
      <c r="E16" s="9"/>
    </row>
    <row r="17" spans="1:6" ht="45" customHeight="1">
      <c r="A17" s="13" t="s">
        <v>45</v>
      </c>
      <c r="B17" s="52"/>
      <c r="C17" s="53"/>
      <c r="D17" s="32">
        <v>0</v>
      </c>
      <c r="F17" s="15"/>
    </row>
    <row r="18" ht="30.75" customHeight="1"/>
    <row r="19" spans="1:4" ht="16.5">
      <c r="A19" s="72" t="s">
        <v>10</v>
      </c>
      <c r="B19" s="72"/>
      <c r="C19" s="72"/>
      <c r="D19" s="72"/>
    </row>
    <row r="20" spans="1:4" ht="36.75" customHeight="1">
      <c r="A20" s="13" t="s">
        <v>20</v>
      </c>
      <c r="B20" s="78"/>
      <c r="C20" s="79"/>
      <c r="D20" s="17">
        <v>0</v>
      </c>
    </row>
    <row r="21" spans="1:4" ht="21" customHeight="1">
      <c r="A21" s="7" t="s">
        <v>0</v>
      </c>
      <c r="B21" s="73" t="s">
        <v>1</v>
      </c>
      <c r="C21" s="74"/>
      <c r="D21" s="7" t="s">
        <v>2</v>
      </c>
    </row>
    <row r="22" spans="1:4" ht="31.5" customHeight="1">
      <c r="A22" s="6" t="s">
        <v>52</v>
      </c>
      <c r="B22" s="75" t="s">
        <v>14</v>
      </c>
      <c r="C22" s="76"/>
      <c r="D22" s="5">
        <f>46178.13+24075</f>
        <v>70253.13</v>
      </c>
    </row>
    <row r="23" spans="1:4" ht="20.25" customHeight="1">
      <c r="A23" s="6">
        <v>226</v>
      </c>
      <c r="B23" s="56" t="s">
        <v>18</v>
      </c>
      <c r="C23" s="57"/>
      <c r="D23" s="5">
        <v>8892</v>
      </c>
    </row>
    <row r="24" spans="1:4" ht="20.25" customHeight="1">
      <c r="A24" s="12">
        <v>310</v>
      </c>
      <c r="B24" s="56" t="s">
        <v>12</v>
      </c>
      <c r="C24" s="57"/>
      <c r="D24" s="5">
        <v>140345</v>
      </c>
    </row>
    <row r="25" spans="1:4" ht="20.25" customHeight="1">
      <c r="A25" s="12">
        <v>290</v>
      </c>
      <c r="B25" s="56" t="s">
        <v>15</v>
      </c>
      <c r="C25" s="57"/>
      <c r="D25" s="5">
        <v>21974.51</v>
      </c>
    </row>
    <row r="26" spans="1:9" ht="30" customHeight="1">
      <c r="A26" s="4"/>
      <c r="B26" s="70" t="s">
        <v>9</v>
      </c>
      <c r="C26" s="71"/>
      <c r="D26" s="3">
        <f>SUM(D22:D25)</f>
        <v>241464.64</v>
      </c>
      <c r="F26" s="15"/>
      <c r="I26" s="8"/>
    </row>
    <row r="27" spans="1:4" ht="49.5" customHeight="1">
      <c r="A27" s="13" t="s">
        <v>45</v>
      </c>
      <c r="B27" s="52"/>
      <c r="C27" s="53"/>
      <c r="D27" s="32">
        <v>0</v>
      </c>
    </row>
    <row r="28" spans="1:4" ht="12.75" customHeight="1">
      <c r="A28" s="34"/>
      <c r="B28" s="35"/>
      <c r="C28" s="35"/>
      <c r="D28" s="37"/>
    </row>
    <row r="29" spans="1:4" ht="17.25" customHeight="1">
      <c r="A29" s="59" t="s">
        <v>21</v>
      </c>
      <c r="B29" s="59"/>
      <c r="C29" s="59"/>
      <c r="D29" s="59"/>
    </row>
    <row r="30" spans="1:4" ht="30.75" customHeight="1">
      <c r="A30" s="40" t="s">
        <v>20</v>
      </c>
      <c r="B30" s="60"/>
      <c r="C30" s="61"/>
      <c r="D30" s="17">
        <v>0</v>
      </c>
    </row>
    <row r="31" spans="1:4" ht="18.75" customHeight="1">
      <c r="A31" s="41" t="s">
        <v>0</v>
      </c>
      <c r="B31" s="62" t="s">
        <v>1</v>
      </c>
      <c r="C31" s="63"/>
      <c r="D31" s="41" t="s">
        <v>2</v>
      </c>
    </row>
    <row r="32" spans="1:4" ht="36.75" customHeight="1">
      <c r="A32" s="42">
        <v>262</v>
      </c>
      <c r="B32" s="64" t="s">
        <v>24</v>
      </c>
      <c r="C32" s="65"/>
      <c r="D32" s="18">
        <v>1135394.18</v>
      </c>
    </row>
    <row r="33" spans="1:4" ht="18" customHeight="1">
      <c r="A33" s="43"/>
      <c r="B33" s="66" t="s">
        <v>9</v>
      </c>
      <c r="C33" s="67"/>
      <c r="D33" s="44">
        <f>SUM(D32)</f>
        <v>1135394.18</v>
      </c>
    </row>
    <row r="34" spans="1:4" ht="30.75" customHeight="1">
      <c r="A34" s="40" t="s">
        <v>45</v>
      </c>
      <c r="B34" s="68"/>
      <c r="C34" s="69"/>
      <c r="D34" s="45">
        <v>0</v>
      </c>
    </row>
    <row r="35" ht="10.5" customHeight="1"/>
    <row r="36" spans="1:4" ht="33.75" customHeight="1">
      <c r="A36" s="59" t="s">
        <v>22</v>
      </c>
      <c r="B36" s="59"/>
      <c r="C36" s="59"/>
      <c r="D36" s="59"/>
    </row>
    <row r="37" spans="1:4" ht="31.5" customHeight="1">
      <c r="A37" s="13" t="s">
        <v>20</v>
      </c>
      <c r="B37" s="85"/>
      <c r="C37" s="86"/>
      <c r="D37" s="31">
        <v>0</v>
      </c>
    </row>
    <row r="38" spans="1:4" ht="22.5" customHeight="1">
      <c r="A38" s="7" t="s">
        <v>0</v>
      </c>
      <c r="B38" s="73" t="s">
        <v>1</v>
      </c>
      <c r="C38" s="74"/>
      <c r="D38" s="7" t="s">
        <v>2</v>
      </c>
    </row>
    <row r="39" spans="1:4" ht="21" customHeight="1">
      <c r="A39" s="6">
        <v>211.213</v>
      </c>
      <c r="B39" s="56" t="s">
        <v>4</v>
      </c>
      <c r="C39" s="57"/>
      <c r="D39" s="5">
        <f>13090.43+3976.85</f>
        <v>17067.28</v>
      </c>
    </row>
    <row r="40" spans="1:4" ht="25.5" customHeight="1">
      <c r="A40" s="6">
        <v>225</v>
      </c>
      <c r="B40" s="56" t="s">
        <v>6</v>
      </c>
      <c r="C40" s="57"/>
      <c r="D40" s="5">
        <v>56200</v>
      </c>
    </row>
    <row r="41" spans="1:4" ht="24.75" customHeight="1">
      <c r="A41" s="6">
        <v>340</v>
      </c>
      <c r="B41" s="56" t="s">
        <v>7</v>
      </c>
      <c r="C41" s="57"/>
      <c r="D41" s="5">
        <f>8908420.36</f>
        <v>8908420.36</v>
      </c>
    </row>
    <row r="42" spans="1:4" ht="21" customHeight="1">
      <c r="A42" s="6">
        <v>222.226</v>
      </c>
      <c r="B42" s="56" t="s">
        <v>8</v>
      </c>
      <c r="C42" s="57"/>
      <c r="D42" s="5">
        <f>7200+298020.65</f>
        <v>305220.65</v>
      </c>
    </row>
    <row r="43" spans="1:4" ht="22.5" customHeight="1">
      <c r="A43" s="6">
        <v>310</v>
      </c>
      <c r="B43" s="56" t="s">
        <v>12</v>
      </c>
      <c r="C43" s="57"/>
      <c r="D43" s="5">
        <v>7600</v>
      </c>
    </row>
    <row r="44" spans="1:4" ht="21" customHeight="1">
      <c r="A44" s="6">
        <v>290.212</v>
      </c>
      <c r="B44" s="56" t="s">
        <v>13</v>
      </c>
      <c r="C44" s="57"/>
      <c r="D44" s="5">
        <f>511.25</f>
        <v>511.25</v>
      </c>
    </row>
    <row r="45" spans="1:7" ht="21" customHeight="1">
      <c r="A45" s="4"/>
      <c r="B45" s="70" t="s">
        <v>9</v>
      </c>
      <c r="C45" s="71"/>
      <c r="D45" s="3">
        <f>SUM(D39:D44)</f>
        <v>9295019.54</v>
      </c>
      <c r="G45" s="8"/>
    </row>
    <row r="46" spans="1:4" ht="30.75" customHeight="1">
      <c r="A46" s="13" t="s">
        <v>45</v>
      </c>
      <c r="B46" s="52"/>
      <c r="C46" s="53"/>
      <c r="D46" s="32">
        <v>1310.3</v>
      </c>
    </row>
    <row r="47" ht="21" customHeight="1"/>
    <row r="48" spans="1:5" ht="21" customHeight="1">
      <c r="A48" s="54"/>
      <c r="B48" s="54"/>
      <c r="C48" s="11"/>
      <c r="D48" s="11"/>
      <c r="E48" s="11"/>
    </row>
    <row r="49" ht="22.5" customHeight="1"/>
    <row r="50" spans="1:2" ht="13.5">
      <c r="A50" s="55"/>
      <c r="B50" s="55"/>
    </row>
    <row r="53" ht="36" customHeight="1"/>
    <row r="54" ht="36" customHeight="1"/>
  </sheetData>
  <sheetProtection/>
  <mergeCells count="43">
    <mergeCell ref="B27:C27"/>
    <mergeCell ref="B34:C34"/>
    <mergeCell ref="A29:D29"/>
    <mergeCell ref="B30:C30"/>
    <mergeCell ref="B31:C31"/>
    <mergeCell ref="B32:C32"/>
    <mergeCell ref="B33:C33"/>
    <mergeCell ref="B38:C38"/>
    <mergeCell ref="B44:C44"/>
    <mergeCell ref="B45:C45"/>
    <mergeCell ref="B41:C41"/>
    <mergeCell ref="B42:C42"/>
    <mergeCell ref="B43:C43"/>
    <mergeCell ref="B23:C23"/>
    <mergeCell ref="B24:C24"/>
    <mergeCell ref="B40:C40"/>
    <mergeCell ref="A48:B48"/>
    <mergeCell ref="A50:B50"/>
    <mergeCell ref="B16:C16"/>
    <mergeCell ref="B17:C17"/>
    <mergeCell ref="A36:D36"/>
    <mergeCell ref="B39:C39"/>
    <mergeCell ref="B26:C26"/>
    <mergeCell ref="B6:C6"/>
    <mergeCell ref="B10:C10"/>
    <mergeCell ref="B21:C21"/>
    <mergeCell ref="B22:C22"/>
    <mergeCell ref="B25:C25"/>
    <mergeCell ref="B11:C11"/>
    <mergeCell ref="B12:C12"/>
    <mergeCell ref="B13:C13"/>
    <mergeCell ref="B14:C14"/>
    <mergeCell ref="B15:C15"/>
    <mergeCell ref="B9:C9"/>
    <mergeCell ref="A19:D19"/>
    <mergeCell ref="B20:C20"/>
    <mergeCell ref="B37:C37"/>
    <mergeCell ref="B46:C46"/>
    <mergeCell ref="A2:E2"/>
    <mergeCell ref="A3:E3"/>
    <mergeCell ref="A5:D5"/>
    <mergeCell ref="B7:C7"/>
    <mergeCell ref="B8:C8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40">
      <selection activeCell="D21" sqref="D21"/>
    </sheetView>
  </sheetViews>
  <sheetFormatPr defaultColWidth="9.140625" defaultRowHeight="15"/>
  <cols>
    <col min="1" max="1" width="12.0039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0.8515625" style="1" bestFit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29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50.25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40531673.31</v>
      </c>
    </row>
    <row r="9" spans="1:4" ht="27" customHeight="1">
      <c r="A9" s="6">
        <v>214</v>
      </c>
      <c r="B9" s="56" t="s">
        <v>47</v>
      </c>
      <c r="C9" s="57"/>
      <c r="D9" s="5">
        <v>224943.43</v>
      </c>
    </row>
    <row r="10" spans="1:4" ht="34.5" customHeight="1">
      <c r="A10" s="6">
        <v>266</v>
      </c>
      <c r="B10" s="75" t="s">
        <v>17</v>
      </c>
      <c r="C10" s="77"/>
      <c r="D10" s="5">
        <v>191978.23</v>
      </c>
    </row>
    <row r="11" spans="1:4" ht="21.75" customHeight="1">
      <c r="A11" s="6">
        <v>221.223</v>
      </c>
      <c r="B11" s="56" t="s">
        <v>5</v>
      </c>
      <c r="C11" s="57"/>
      <c r="D11" s="5">
        <v>2259232.42</v>
      </c>
    </row>
    <row r="12" spans="1:4" ht="21.75" customHeight="1">
      <c r="A12" s="6">
        <v>225</v>
      </c>
      <c r="B12" s="56" t="s">
        <v>6</v>
      </c>
      <c r="C12" s="57"/>
      <c r="D12" s="5">
        <v>1029856.8</v>
      </c>
    </row>
    <row r="13" spans="1:4" ht="21.75" customHeight="1">
      <c r="A13" s="6">
        <v>340</v>
      </c>
      <c r="B13" s="56" t="s">
        <v>7</v>
      </c>
      <c r="C13" s="57"/>
      <c r="D13" s="5">
        <v>285267.81</v>
      </c>
    </row>
    <row r="14" spans="1:4" ht="21.75" customHeight="1">
      <c r="A14" s="6">
        <v>222.226</v>
      </c>
      <c r="B14" s="56" t="s">
        <v>8</v>
      </c>
      <c r="C14" s="57"/>
      <c r="D14" s="5">
        <v>1253975.2</v>
      </c>
    </row>
    <row r="15" spans="1:5" s="9" customFormat="1" ht="30.75" customHeight="1" hidden="1">
      <c r="A15" s="6">
        <v>228</v>
      </c>
      <c r="B15" s="75" t="s">
        <v>19</v>
      </c>
      <c r="C15" s="77"/>
      <c r="D15" s="5"/>
      <c r="E15" s="1"/>
    </row>
    <row r="16" spans="1:4" ht="16.5">
      <c r="A16" s="6">
        <v>290</v>
      </c>
      <c r="B16" s="56" t="s">
        <v>13</v>
      </c>
      <c r="C16" s="57"/>
      <c r="D16" s="5">
        <v>456201.65</v>
      </c>
    </row>
    <row r="17" spans="1:6" ht="16.5" customHeight="1">
      <c r="A17" s="4"/>
      <c r="B17" s="70" t="s">
        <v>9</v>
      </c>
      <c r="C17" s="71"/>
      <c r="D17" s="3">
        <f>SUM(D8:D16)</f>
        <v>46233128.85</v>
      </c>
      <c r="E17" s="9"/>
      <c r="F17" s="8"/>
    </row>
    <row r="18" spans="1:4" ht="36" customHeight="1">
      <c r="A18" s="13" t="s">
        <v>45</v>
      </c>
      <c r="B18" s="52"/>
      <c r="C18" s="53"/>
      <c r="D18" s="32">
        <v>0</v>
      </c>
    </row>
    <row r="20" spans="1:4" ht="17.25" customHeight="1">
      <c r="A20" s="72" t="s">
        <v>10</v>
      </c>
      <c r="B20" s="72"/>
      <c r="C20" s="72"/>
      <c r="D20" s="72"/>
    </row>
    <row r="21" spans="1:4" ht="38.25" customHeight="1">
      <c r="A21" s="13" t="s">
        <v>20</v>
      </c>
      <c r="B21" s="78"/>
      <c r="C21" s="79"/>
      <c r="D21" s="51">
        <v>0</v>
      </c>
    </row>
    <row r="22" spans="1:4" ht="22.5" customHeight="1">
      <c r="A22" s="7" t="s">
        <v>0</v>
      </c>
      <c r="B22" s="73" t="s">
        <v>1</v>
      </c>
      <c r="C22" s="74"/>
      <c r="D22" s="7" t="s">
        <v>2</v>
      </c>
    </row>
    <row r="23" spans="1:4" ht="35.25" customHeight="1">
      <c r="A23" s="6">
        <v>212.214</v>
      </c>
      <c r="B23" s="75" t="s">
        <v>14</v>
      </c>
      <c r="C23" s="76"/>
      <c r="D23" s="5">
        <v>274140.5</v>
      </c>
    </row>
    <row r="24" spans="1:4" ht="35.25" customHeight="1">
      <c r="A24" s="6" t="s">
        <v>11</v>
      </c>
      <c r="B24" s="75" t="s">
        <v>53</v>
      </c>
      <c r="C24" s="76"/>
      <c r="D24" s="5">
        <v>599900</v>
      </c>
    </row>
    <row r="25" spans="1:4" ht="20.25" customHeight="1">
      <c r="A25" s="12">
        <v>310</v>
      </c>
      <c r="B25" s="56" t="s">
        <v>12</v>
      </c>
      <c r="C25" s="57"/>
      <c r="D25" s="5">
        <v>193514.2</v>
      </c>
    </row>
    <row r="26" spans="1:4" ht="20.25" customHeight="1">
      <c r="A26" s="12">
        <v>290</v>
      </c>
      <c r="B26" s="56" t="s">
        <v>15</v>
      </c>
      <c r="C26" s="57"/>
      <c r="D26" s="5">
        <v>4423.13</v>
      </c>
    </row>
    <row r="27" spans="1:6" ht="17.25" customHeight="1">
      <c r="A27" s="4"/>
      <c r="B27" s="70" t="s">
        <v>9</v>
      </c>
      <c r="C27" s="71"/>
      <c r="D27" s="3">
        <f>SUM(D23:D26)</f>
        <v>1071977.8299999998</v>
      </c>
      <c r="F27" s="8"/>
    </row>
    <row r="28" spans="1:4" ht="36" customHeight="1">
      <c r="A28" s="13" t="s">
        <v>45</v>
      </c>
      <c r="B28" s="52"/>
      <c r="C28" s="53"/>
      <c r="D28" s="32">
        <v>0</v>
      </c>
    </row>
    <row r="29" spans="1:4" ht="15.75" customHeight="1">
      <c r="A29" s="34"/>
      <c r="B29" s="35"/>
      <c r="C29" s="35"/>
      <c r="D29" s="37"/>
    </row>
    <row r="30" spans="1:4" ht="18.75" customHeight="1">
      <c r="A30" s="59" t="s">
        <v>21</v>
      </c>
      <c r="B30" s="59"/>
      <c r="C30" s="59"/>
      <c r="D30" s="59"/>
    </row>
    <row r="31" spans="1:4" ht="36" customHeight="1">
      <c r="A31" s="40" t="s">
        <v>20</v>
      </c>
      <c r="B31" s="60"/>
      <c r="C31" s="61"/>
      <c r="D31" s="17">
        <v>0</v>
      </c>
    </row>
    <row r="32" spans="1:4" ht="20.25" customHeight="1">
      <c r="A32" s="41" t="s">
        <v>0</v>
      </c>
      <c r="B32" s="62" t="s">
        <v>1</v>
      </c>
      <c r="C32" s="63"/>
      <c r="D32" s="41" t="s">
        <v>2</v>
      </c>
    </row>
    <row r="33" spans="1:4" ht="36" customHeight="1">
      <c r="A33" s="42">
        <v>262</v>
      </c>
      <c r="B33" s="64" t="s">
        <v>24</v>
      </c>
      <c r="C33" s="65"/>
      <c r="D33" s="18">
        <v>982154.92</v>
      </c>
    </row>
    <row r="34" spans="1:4" ht="18.75" customHeight="1">
      <c r="A34" s="43"/>
      <c r="B34" s="66" t="s">
        <v>9</v>
      </c>
      <c r="C34" s="67"/>
      <c r="D34" s="44">
        <f>SUM(D33)</f>
        <v>982154.92</v>
      </c>
    </row>
    <row r="35" spans="1:4" ht="36" customHeight="1">
      <c r="A35" s="40" t="s">
        <v>45</v>
      </c>
      <c r="B35" s="68"/>
      <c r="C35" s="69"/>
      <c r="D35" s="45">
        <v>0</v>
      </c>
    </row>
    <row r="36" ht="11.25" customHeight="1"/>
    <row r="37" spans="1:4" ht="33" customHeight="1">
      <c r="A37" s="59" t="s">
        <v>22</v>
      </c>
      <c r="B37" s="59"/>
      <c r="C37" s="59"/>
      <c r="D37" s="59"/>
    </row>
    <row r="38" spans="1:4" ht="30.75" customHeight="1">
      <c r="A38" s="13" t="s">
        <v>20</v>
      </c>
      <c r="B38" s="85"/>
      <c r="C38" s="86"/>
      <c r="D38" s="31">
        <v>0</v>
      </c>
    </row>
    <row r="39" spans="1:4" ht="21" customHeight="1">
      <c r="A39" s="7" t="s">
        <v>0</v>
      </c>
      <c r="B39" s="73" t="s">
        <v>1</v>
      </c>
      <c r="C39" s="74"/>
      <c r="D39" s="7" t="s">
        <v>2</v>
      </c>
    </row>
    <row r="40" spans="1:4" ht="21" customHeight="1">
      <c r="A40" s="6">
        <v>211.213</v>
      </c>
      <c r="B40" s="56" t="s">
        <v>4</v>
      </c>
      <c r="C40" s="57"/>
      <c r="D40" s="5">
        <v>43005.91</v>
      </c>
    </row>
    <row r="41" spans="1:4" ht="21" customHeight="1">
      <c r="A41" s="6">
        <v>225</v>
      </c>
      <c r="B41" s="56" t="s">
        <v>6</v>
      </c>
      <c r="C41" s="57"/>
      <c r="D41" s="5">
        <f>60701.84+4750</f>
        <v>65451.84</v>
      </c>
    </row>
    <row r="42" spans="1:4" ht="21" customHeight="1">
      <c r="A42" s="6">
        <v>340</v>
      </c>
      <c r="B42" s="56" t="s">
        <v>7</v>
      </c>
      <c r="C42" s="57"/>
      <c r="D42" s="5">
        <f>7175681.77+136538+8255+303495.17</f>
        <v>7623969.9399999995</v>
      </c>
    </row>
    <row r="43" spans="1:4" ht="22.5" customHeight="1">
      <c r="A43" s="6">
        <v>222.226</v>
      </c>
      <c r="B43" s="56" t="s">
        <v>8</v>
      </c>
      <c r="C43" s="57"/>
      <c r="D43" s="5">
        <f>21775+135810.73+37076.29</f>
        <v>194662.02000000002</v>
      </c>
    </row>
    <row r="44" spans="1:4" ht="16.5">
      <c r="A44" s="6">
        <v>310</v>
      </c>
      <c r="B44" s="56" t="s">
        <v>12</v>
      </c>
      <c r="C44" s="57"/>
      <c r="D44" s="5">
        <v>65005.58</v>
      </c>
    </row>
    <row r="45" spans="1:4" ht="16.5">
      <c r="A45" s="6">
        <v>290.212</v>
      </c>
      <c r="B45" s="56" t="s">
        <v>13</v>
      </c>
      <c r="C45" s="57"/>
      <c r="D45" s="5">
        <f>462.79</f>
        <v>462.79</v>
      </c>
    </row>
    <row r="46" spans="1:4" ht="16.5">
      <c r="A46" s="4"/>
      <c r="B46" s="70" t="s">
        <v>9</v>
      </c>
      <c r="C46" s="71"/>
      <c r="D46" s="3">
        <f>SUM(D40:D45)</f>
        <v>7992558.079999999</v>
      </c>
    </row>
    <row r="47" spans="1:4" ht="36" customHeight="1">
      <c r="A47" s="13" t="s">
        <v>45</v>
      </c>
      <c r="B47" s="52"/>
      <c r="C47" s="53"/>
      <c r="D47" s="32">
        <v>39366.11</v>
      </c>
    </row>
    <row r="48" spans="1:5" ht="36" customHeight="1">
      <c r="A48" s="54"/>
      <c r="B48" s="54"/>
      <c r="C48" s="11"/>
      <c r="D48" s="11"/>
      <c r="E48" s="11"/>
    </row>
    <row r="50" spans="1:2" ht="13.5">
      <c r="A50" s="55"/>
      <c r="B50" s="55"/>
    </row>
  </sheetData>
  <sheetProtection/>
  <mergeCells count="44">
    <mergeCell ref="B38:C38"/>
    <mergeCell ref="B28:C28"/>
    <mergeCell ref="A30:D30"/>
    <mergeCell ref="B31:C31"/>
    <mergeCell ref="A37:D37"/>
    <mergeCell ref="B32:C32"/>
    <mergeCell ref="B33:C33"/>
    <mergeCell ref="B34:C34"/>
    <mergeCell ref="B35:C35"/>
    <mergeCell ref="B13:C13"/>
    <mergeCell ref="B14:C14"/>
    <mergeCell ref="B25:C25"/>
    <mergeCell ref="B16:C16"/>
    <mergeCell ref="B15:C15"/>
    <mergeCell ref="B21:C21"/>
    <mergeCell ref="B17:C17"/>
    <mergeCell ref="A20:D20"/>
    <mergeCell ref="B18:C18"/>
    <mergeCell ref="B22:C22"/>
    <mergeCell ref="A2:E2"/>
    <mergeCell ref="A3:E3"/>
    <mergeCell ref="A5:D5"/>
    <mergeCell ref="B7:C7"/>
    <mergeCell ref="B8:C8"/>
    <mergeCell ref="B6:C6"/>
    <mergeCell ref="A50:B50"/>
    <mergeCell ref="B39:C39"/>
    <mergeCell ref="B40:C40"/>
    <mergeCell ref="B41:C41"/>
    <mergeCell ref="B42:C42"/>
    <mergeCell ref="B43:C43"/>
    <mergeCell ref="A48:B48"/>
    <mergeCell ref="B45:C45"/>
    <mergeCell ref="B44:C44"/>
    <mergeCell ref="B9:C9"/>
    <mergeCell ref="B24:C24"/>
    <mergeCell ref="B46:C46"/>
    <mergeCell ref="B47:C47"/>
    <mergeCell ref="B27:C27"/>
    <mergeCell ref="B10:C10"/>
    <mergeCell ref="B23:C23"/>
    <mergeCell ref="B26:C26"/>
    <mergeCell ref="B11:C11"/>
    <mergeCell ref="B12:C12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3">
      <selection activeCell="A42" sqref="A42:IV4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57421875" style="1" bestFit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38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6" ht="22.5" customHeight="1">
      <c r="A7" s="7" t="s">
        <v>0</v>
      </c>
      <c r="B7" s="73" t="s">
        <v>1</v>
      </c>
      <c r="C7" s="74"/>
      <c r="D7" s="7" t="s">
        <v>2</v>
      </c>
      <c r="F7" s="19"/>
    </row>
    <row r="8" spans="1:4" ht="27" customHeight="1">
      <c r="A8" s="6">
        <v>211.213</v>
      </c>
      <c r="B8" s="56" t="s">
        <v>4</v>
      </c>
      <c r="C8" s="57"/>
      <c r="D8" s="18">
        <v>39516498.42</v>
      </c>
    </row>
    <row r="9" spans="1:4" ht="16.5">
      <c r="A9" s="6">
        <v>214</v>
      </c>
      <c r="B9" s="56" t="s">
        <v>47</v>
      </c>
      <c r="C9" s="84"/>
      <c r="D9" s="5">
        <v>376934.94</v>
      </c>
    </row>
    <row r="10" spans="1:4" ht="33.75" customHeight="1">
      <c r="A10" s="6">
        <v>266</v>
      </c>
      <c r="B10" s="75" t="s">
        <v>17</v>
      </c>
      <c r="C10" s="77"/>
      <c r="D10" s="18">
        <v>141120.3</v>
      </c>
    </row>
    <row r="11" spans="1:4" ht="21.75" customHeight="1">
      <c r="A11" s="6">
        <v>221.223</v>
      </c>
      <c r="B11" s="56" t="s">
        <v>5</v>
      </c>
      <c r="C11" s="57"/>
      <c r="D11" s="18">
        <v>1783188.19</v>
      </c>
    </row>
    <row r="12" spans="1:4" ht="21.75" customHeight="1">
      <c r="A12" s="6">
        <v>225</v>
      </c>
      <c r="B12" s="56" t="s">
        <v>6</v>
      </c>
      <c r="C12" s="57"/>
      <c r="D12" s="18">
        <v>380263.54</v>
      </c>
    </row>
    <row r="13" spans="1:4" ht="21.75" customHeight="1">
      <c r="A13" s="6">
        <v>340</v>
      </c>
      <c r="B13" s="56" t="s">
        <v>7</v>
      </c>
      <c r="C13" s="57"/>
      <c r="D13" s="18">
        <v>50200.75</v>
      </c>
    </row>
    <row r="14" spans="1:4" ht="21.75" customHeight="1">
      <c r="A14" s="6">
        <v>226</v>
      </c>
      <c r="B14" s="56" t="s">
        <v>8</v>
      </c>
      <c r="C14" s="57"/>
      <c r="D14" s="5">
        <v>638695.2</v>
      </c>
    </row>
    <row r="15" spans="1:4" ht="16.5">
      <c r="A15" s="6">
        <v>290</v>
      </c>
      <c r="B15" s="56" t="s">
        <v>13</v>
      </c>
      <c r="C15" s="57"/>
      <c r="D15" s="5">
        <v>440559.1</v>
      </c>
    </row>
    <row r="16" spans="1:4" ht="16.5">
      <c r="A16" s="12">
        <v>310</v>
      </c>
      <c r="B16" s="56" t="s">
        <v>12</v>
      </c>
      <c r="C16" s="57"/>
      <c r="D16" s="5">
        <v>69200</v>
      </c>
    </row>
    <row r="17" spans="1:4" ht="33" customHeight="1">
      <c r="A17" s="12">
        <v>365</v>
      </c>
      <c r="B17" s="87" t="s">
        <v>50</v>
      </c>
      <c r="C17" s="88"/>
      <c r="D17" s="5">
        <v>76795.4</v>
      </c>
    </row>
    <row r="18" spans="1:6" s="9" customFormat="1" ht="16.5" customHeight="1">
      <c r="A18" s="4"/>
      <c r="B18" s="70" t="s">
        <v>9</v>
      </c>
      <c r="C18" s="71"/>
      <c r="D18" s="3">
        <f>SUM(D8:D17)</f>
        <v>43473455.839999996</v>
      </c>
      <c r="F18" s="15"/>
    </row>
    <row r="19" spans="1:4" ht="33">
      <c r="A19" s="13" t="s">
        <v>45</v>
      </c>
      <c r="B19" s="52"/>
      <c r="C19" s="53"/>
      <c r="D19" s="32">
        <v>0</v>
      </c>
    </row>
    <row r="21" spans="1:4" ht="16.5">
      <c r="A21" s="72" t="s">
        <v>10</v>
      </c>
      <c r="B21" s="72"/>
      <c r="C21" s="72"/>
      <c r="D21" s="72"/>
    </row>
    <row r="22" spans="1:4" ht="37.5" customHeight="1">
      <c r="A22" s="13" t="s">
        <v>20</v>
      </c>
      <c r="B22" s="78"/>
      <c r="C22" s="79"/>
      <c r="D22" s="17">
        <v>0</v>
      </c>
    </row>
    <row r="23" spans="1:4" ht="16.5">
      <c r="A23" s="7" t="s">
        <v>0</v>
      </c>
      <c r="B23" s="73" t="s">
        <v>1</v>
      </c>
      <c r="C23" s="74"/>
      <c r="D23" s="7" t="s">
        <v>2</v>
      </c>
    </row>
    <row r="24" spans="1:4" ht="38.25" customHeight="1">
      <c r="A24" s="6">
        <v>212.214</v>
      </c>
      <c r="B24" s="75" t="s">
        <v>14</v>
      </c>
      <c r="C24" s="76"/>
      <c r="D24" s="5">
        <v>233085.88</v>
      </c>
    </row>
    <row r="25" spans="1:4" ht="22.5" customHeight="1">
      <c r="A25" s="6" t="s">
        <v>11</v>
      </c>
      <c r="B25" s="56" t="s">
        <v>48</v>
      </c>
      <c r="C25" s="57"/>
      <c r="D25" s="5">
        <v>300000</v>
      </c>
    </row>
    <row r="26" spans="1:4" ht="21.75" customHeight="1">
      <c r="A26" s="6">
        <v>226</v>
      </c>
      <c r="B26" s="56" t="s">
        <v>8</v>
      </c>
      <c r="C26" s="57"/>
      <c r="D26" s="5">
        <v>8100</v>
      </c>
    </row>
    <row r="27" spans="1:4" ht="20.25" customHeight="1">
      <c r="A27" s="12">
        <v>290</v>
      </c>
      <c r="B27" s="56" t="s">
        <v>15</v>
      </c>
      <c r="C27" s="57"/>
      <c r="D27" s="5">
        <v>18776.41</v>
      </c>
    </row>
    <row r="28" spans="1:4" ht="35.25" customHeight="1">
      <c r="A28" s="12">
        <v>310</v>
      </c>
      <c r="B28" s="56" t="s">
        <v>12</v>
      </c>
      <c r="C28" s="57"/>
      <c r="D28" s="5">
        <v>111258.79</v>
      </c>
    </row>
    <row r="29" spans="1:6" ht="18.75" customHeight="1">
      <c r="A29" s="4"/>
      <c r="B29" s="70" t="s">
        <v>9</v>
      </c>
      <c r="C29" s="71"/>
      <c r="D29" s="3">
        <f>SUM(D24:D28)</f>
        <v>671221.0800000001</v>
      </c>
      <c r="F29" s="15"/>
    </row>
    <row r="30" spans="1:4" ht="33">
      <c r="A30" s="13" t="s">
        <v>45</v>
      </c>
      <c r="B30" s="52"/>
      <c r="C30" s="53"/>
      <c r="D30" s="32">
        <v>0</v>
      </c>
    </row>
    <row r="31" spans="1:4" ht="16.5">
      <c r="A31" s="34"/>
      <c r="B31" s="35"/>
      <c r="C31" s="35"/>
      <c r="D31" s="37"/>
    </row>
    <row r="32" spans="1:4" ht="16.5">
      <c r="A32" s="59" t="s">
        <v>21</v>
      </c>
      <c r="B32" s="59"/>
      <c r="C32" s="59"/>
      <c r="D32" s="59"/>
    </row>
    <row r="33" spans="1:4" ht="33">
      <c r="A33" s="40" t="s">
        <v>20</v>
      </c>
      <c r="B33" s="60"/>
      <c r="C33" s="61"/>
      <c r="D33" s="17">
        <v>0</v>
      </c>
    </row>
    <row r="34" spans="1:4" ht="16.5">
      <c r="A34" s="41" t="s">
        <v>0</v>
      </c>
      <c r="B34" s="62" t="s">
        <v>1</v>
      </c>
      <c r="C34" s="63"/>
      <c r="D34" s="41" t="s">
        <v>2</v>
      </c>
    </row>
    <row r="35" spans="1:4" ht="38.25" customHeight="1">
      <c r="A35" s="42">
        <v>262</v>
      </c>
      <c r="B35" s="64" t="s">
        <v>24</v>
      </c>
      <c r="C35" s="65"/>
      <c r="D35" s="18">
        <v>966980.29</v>
      </c>
    </row>
    <row r="36" spans="1:4" ht="16.5">
      <c r="A36" s="43"/>
      <c r="B36" s="66" t="s">
        <v>9</v>
      </c>
      <c r="C36" s="67"/>
      <c r="D36" s="44">
        <f>SUM(D35)</f>
        <v>966980.29</v>
      </c>
    </row>
    <row r="37" spans="1:4" ht="33">
      <c r="A37" s="40" t="s">
        <v>45</v>
      </c>
      <c r="B37" s="68"/>
      <c r="C37" s="69"/>
      <c r="D37" s="45">
        <v>0</v>
      </c>
    </row>
    <row r="38" ht="14.25" customHeight="1"/>
    <row r="39" spans="1:9" ht="30" customHeight="1">
      <c r="A39" s="59" t="s">
        <v>22</v>
      </c>
      <c r="B39" s="59"/>
      <c r="C39" s="59"/>
      <c r="D39" s="59"/>
      <c r="I39" s="8"/>
    </row>
    <row r="40" spans="1:4" ht="30" customHeight="1">
      <c r="A40" s="13" t="s">
        <v>20</v>
      </c>
      <c r="B40" s="85"/>
      <c r="C40" s="86"/>
      <c r="D40" s="31">
        <v>0</v>
      </c>
    </row>
    <row r="41" spans="1:4" ht="24.75" customHeight="1">
      <c r="A41" s="7" t="s">
        <v>0</v>
      </c>
      <c r="B41" s="73" t="s">
        <v>1</v>
      </c>
      <c r="C41" s="74"/>
      <c r="D41" s="7" t="s">
        <v>2</v>
      </c>
    </row>
    <row r="42" spans="1:4" ht="21" customHeight="1">
      <c r="A42" s="6">
        <v>225</v>
      </c>
      <c r="B42" s="56" t="s">
        <v>6</v>
      </c>
      <c r="C42" s="57"/>
      <c r="D42" s="5">
        <v>24371.11</v>
      </c>
    </row>
    <row r="43" spans="1:4" ht="21" customHeight="1">
      <c r="A43" s="6">
        <v>340</v>
      </c>
      <c r="B43" s="56" t="s">
        <v>7</v>
      </c>
      <c r="C43" s="57"/>
      <c r="D43" s="5">
        <f>7065479.46+175659.18+333040.06</f>
        <v>7574178.699999999</v>
      </c>
    </row>
    <row r="44" spans="1:4" ht="21" customHeight="1">
      <c r="A44" s="6">
        <v>222.226</v>
      </c>
      <c r="B44" s="56" t="s">
        <v>8</v>
      </c>
      <c r="C44" s="57"/>
      <c r="D44" s="5">
        <f>337313.69</f>
        <v>337313.69</v>
      </c>
    </row>
    <row r="45" spans="1:4" ht="21" customHeight="1">
      <c r="A45" s="6">
        <v>310</v>
      </c>
      <c r="B45" s="56" t="s">
        <v>12</v>
      </c>
      <c r="C45" s="57"/>
      <c r="D45" s="5">
        <v>212483.74</v>
      </c>
    </row>
    <row r="46" spans="1:4" ht="21" customHeight="1">
      <c r="A46" s="6">
        <v>290.212</v>
      </c>
      <c r="B46" s="56" t="s">
        <v>13</v>
      </c>
      <c r="C46" s="57"/>
      <c r="D46" s="5">
        <f>200+204.68+6422+83.93</f>
        <v>6910.610000000001</v>
      </c>
    </row>
    <row r="47" spans="1:4" ht="31.5" customHeight="1">
      <c r="A47" s="13"/>
      <c r="B47" s="70" t="s">
        <v>9</v>
      </c>
      <c r="C47" s="71"/>
      <c r="D47" s="3">
        <f>SUM(D42:D46)</f>
        <v>8155257.850000001</v>
      </c>
    </row>
    <row r="48" spans="1:4" ht="33">
      <c r="A48" s="13" t="s">
        <v>45</v>
      </c>
      <c r="B48" s="52"/>
      <c r="C48" s="53"/>
      <c r="D48" s="32">
        <v>14442.54</v>
      </c>
    </row>
    <row r="51" ht="33" customHeight="1"/>
    <row r="52" spans="1:5" ht="15">
      <c r="A52" s="54"/>
      <c r="B52" s="54"/>
      <c r="C52" s="11"/>
      <c r="D52" s="11"/>
      <c r="E52" s="11"/>
    </row>
    <row r="54" spans="1:2" ht="13.5">
      <c r="A54" s="55"/>
      <c r="B54" s="55"/>
    </row>
  </sheetData>
  <sheetProtection/>
  <mergeCells count="45">
    <mergeCell ref="B26:C26"/>
    <mergeCell ref="B27:C27"/>
    <mergeCell ref="B12:C12"/>
    <mergeCell ref="B13:C13"/>
    <mergeCell ref="B14:C14"/>
    <mergeCell ref="A39:D39"/>
    <mergeCell ref="B36:C36"/>
    <mergeCell ref="B37:C37"/>
    <mergeCell ref="B29:C29"/>
    <mergeCell ref="B22:C22"/>
    <mergeCell ref="A2:E2"/>
    <mergeCell ref="A3:E3"/>
    <mergeCell ref="A5:D5"/>
    <mergeCell ref="B7:C7"/>
    <mergeCell ref="B8:C8"/>
    <mergeCell ref="B6:C6"/>
    <mergeCell ref="B10:C10"/>
    <mergeCell ref="B11:C11"/>
    <mergeCell ref="B9:C9"/>
    <mergeCell ref="B28:C28"/>
    <mergeCell ref="B40:C40"/>
    <mergeCell ref="B30:C30"/>
    <mergeCell ref="A32:D32"/>
    <mergeCell ref="B33:C33"/>
    <mergeCell ref="B34:C34"/>
    <mergeCell ref="B35:C35"/>
    <mergeCell ref="B25:C25"/>
    <mergeCell ref="B15:C15"/>
    <mergeCell ref="B18:C18"/>
    <mergeCell ref="A21:D21"/>
    <mergeCell ref="B24:C24"/>
    <mergeCell ref="B23:C23"/>
    <mergeCell ref="B19:C19"/>
    <mergeCell ref="B16:C16"/>
    <mergeCell ref="B17:C17"/>
    <mergeCell ref="B47:C47"/>
    <mergeCell ref="A54:B54"/>
    <mergeCell ref="A52:B52"/>
    <mergeCell ref="B41:C41"/>
    <mergeCell ref="B45:C45"/>
    <mergeCell ref="B42:C42"/>
    <mergeCell ref="B43:C43"/>
    <mergeCell ref="B44:C44"/>
    <mergeCell ref="B48:C48"/>
    <mergeCell ref="B46:C46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34">
      <selection activeCell="D45" sqref="D45"/>
    </sheetView>
  </sheetViews>
  <sheetFormatPr defaultColWidth="9.140625" defaultRowHeight="15"/>
  <cols>
    <col min="1" max="1" width="12.0039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6.00390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6" customHeight="1">
      <c r="A2" s="80" t="s">
        <v>30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50.25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12535502.03</v>
      </c>
    </row>
    <row r="9" spans="1:4" ht="27" customHeight="1">
      <c r="A9" s="6">
        <v>214</v>
      </c>
      <c r="B9" s="56" t="s">
        <v>47</v>
      </c>
      <c r="C9" s="57"/>
      <c r="D9" s="5">
        <v>112740.8</v>
      </c>
    </row>
    <row r="10" spans="1:4" ht="31.5" customHeight="1">
      <c r="A10" s="6">
        <v>266</v>
      </c>
      <c r="B10" s="75" t="s">
        <v>17</v>
      </c>
      <c r="C10" s="77"/>
      <c r="D10" s="5">
        <v>29715.28</v>
      </c>
    </row>
    <row r="11" spans="1:4" ht="21.75" customHeight="1">
      <c r="A11" s="6">
        <v>221.223</v>
      </c>
      <c r="B11" s="56" t="s">
        <v>5</v>
      </c>
      <c r="C11" s="57"/>
      <c r="D11" s="5">
        <v>615739.23</v>
      </c>
    </row>
    <row r="12" spans="1:4" ht="21.75" customHeight="1">
      <c r="A12" s="6">
        <v>225</v>
      </c>
      <c r="B12" s="56" t="s">
        <v>6</v>
      </c>
      <c r="C12" s="57"/>
      <c r="D12" s="5">
        <v>139242.41</v>
      </c>
    </row>
    <row r="13" spans="1:4" ht="21.75" customHeight="1">
      <c r="A13" s="6">
        <v>340</v>
      </c>
      <c r="B13" s="56" t="s">
        <v>7</v>
      </c>
      <c r="C13" s="57"/>
      <c r="D13" s="5">
        <v>138559.11</v>
      </c>
    </row>
    <row r="14" spans="1:4" ht="21.75" customHeight="1">
      <c r="A14" s="6">
        <v>226</v>
      </c>
      <c r="B14" s="56" t="s">
        <v>8</v>
      </c>
      <c r="C14" s="57"/>
      <c r="D14" s="5">
        <v>101498.2</v>
      </c>
    </row>
    <row r="15" spans="1:4" ht="16.5">
      <c r="A15" s="6">
        <v>290</v>
      </c>
      <c r="B15" s="56" t="s">
        <v>13</v>
      </c>
      <c r="C15" s="57"/>
      <c r="D15" s="5">
        <v>143979.78</v>
      </c>
    </row>
    <row r="16" spans="1:4" ht="20.25" customHeight="1">
      <c r="A16" s="12">
        <v>310</v>
      </c>
      <c r="B16" s="56" t="s">
        <v>12</v>
      </c>
      <c r="C16" s="57"/>
      <c r="D16" s="5">
        <v>15000</v>
      </c>
    </row>
    <row r="17" spans="1:6" ht="16.5" customHeight="1">
      <c r="A17" s="4"/>
      <c r="B17" s="70" t="s">
        <v>9</v>
      </c>
      <c r="C17" s="71"/>
      <c r="D17" s="3">
        <f>SUM(D8:D16)</f>
        <v>13831976.839999998</v>
      </c>
      <c r="E17" s="9"/>
      <c r="F17" s="15"/>
    </row>
    <row r="18" spans="1:4" ht="38.25" customHeight="1">
      <c r="A18" s="13" t="s">
        <v>45</v>
      </c>
      <c r="B18" s="52"/>
      <c r="C18" s="53"/>
      <c r="D18" s="32">
        <v>0</v>
      </c>
    </row>
    <row r="20" spans="1:4" ht="17.25" customHeight="1">
      <c r="A20" s="72" t="s">
        <v>10</v>
      </c>
      <c r="B20" s="72"/>
      <c r="C20" s="72"/>
      <c r="D20" s="72"/>
    </row>
    <row r="21" spans="1:4" ht="38.25" customHeight="1">
      <c r="A21" s="13" t="s">
        <v>20</v>
      </c>
      <c r="B21" s="78"/>
      <c r="C21" s="79"/>
      <c r="D21" s="17">
        <v>0</v>
      </c>
    </row>
    <row r="22" spans="1:4" ht="22.5" customHeight="1">
      <c r="A22" s="7" t="s">
        <v>0</v>
      </c>
      <c r="B22" s="73" t="s">
        <v>1</v>
      </c>
      <c r="C22" s="74"/>
      <c r="D22" s="7" t="s">
        <v>2</v>
      </c>
    </row>
    <row r="23" spans="1:4" ht="35.25" customHeight="1">
      <c r="A23" s="6">
        <v>214</v>
      </c>
      <c r="B23" s="75" t="s">
        <v>14</v>
      </c>
      <c r="C23" s="76"/>
      <c r="D23" s="5">
        <v>17217.1</v>
      </c>
    </row>
    <row r="24" spans="1:4" ht="20.25" customHeight="1">
      <c r="A24" s="12">
        <v>310</v>
      </c>
      <c r="B24" s="56" t="s">
        <v>12</v>
      </c>
      <c r="C24" s="57"/>
      <c r="D24" s="5">
        <v>145076.6</v>
      </c>
    </row>
    <row r="25" spans="1:4" ht="20.25" customHeight="1">
      <c r="A25" s="12">
        <v>290</v>
      </c>
      <c r="B25" s="56" t="s">
        <v>15</v>
      </c>
      <c r="C25" s="57"/>
      <c r="D25" s="5">
        <v>1634.39</v>
      </c>
    </row>
    <row r="26" spans="1:9" ht="30" customHeight="1">
      <c r="A26" s="4"/>
      <c r="B26" s="70" t="s">
        <v>9</v>
      </c>
      <c r="C26" s="71"/>
      <c r="D26" s="3">
        <f>SUM(D23:D25)</f>
        <v>163928.09000000003</v>
      </c>
      <c r="F26" s="8"/>
      <c r="I26" s="8"/>
    </row>
    <row r="27" spans="1:4" ht="38.25" customHeight="1">
      <c r="A27" s="13" t="s">
        <v>45</v>
      </c>
      <c r="B27" s="52"/>
      <c r="C27" s="53"/>
      <c r="D27" s="32">
        <v>0</v>
      </c>
    </row>
    <row r="28" spans="1:4" ht="9.75" customHeight="1">
      <c r="A28" s="34"/>
      <c r="B28" s="35"/>
      <c r="C28" s="35"/>
      <c r="D28" s="37"/>
    </row>
    <row r="29" spans="1:4" ht="18" customHeight="1">
      <c r="A29" s="59" t="s">
        <v>21</v>
      </c>
      <c r="B29" s="59"/>
      <c r="C29" s="59"/>
      <c r="D29" s="59"/>
    </row>
    <row r="30" spans="1:4" ht="30" customHeight="1">
      <c r="A30" s="40" t="s">
        <v>20</v>
      </c>
      <c r="B30" s="60"/>
      <c r="C30" s="61"/>
      <c r="D30" s="17">
        <v>0</v>
      </c>
    </row>
    <row r="31" spans="1:4" ht="19.5" customHeight="1">
      <c r="A31" s="41" t="s">
        <v>0</v>
      </c>
      <c r="B31" s="62" t="s">
        <v>1</v>
      </c>
      <c r="C31" s="63"/>
      <c r="D31" s="41" t="s">
        <v>2</v>
      </c>
    </row>
    <row r="32" spans="1:4" ht="35.25" customHeight="1">
      <c r="A32" s="42">
        <v>262</v>
      </c>
      <c r="B32" s="64" t="s">
        <v>24</v>
      </c>
      <c r="C32" s="65"/>
      <c r="D32" s="18">
        <v>313726.06</v>
      </c>
    </row>
    <row r="33" spans="1:4" ht="24" customHeight="1">
      <c r="A33" s="43"/>
      <c r="B33" s="66" t="s">
        <v>9</v>
      </c>
      <c r="C33" s="67"/>
      <c r="D33" s="44">
        <f>SUM(D32)</f>
        <v>313726.06</v>
      </c>
    </row>
    <row r="34" spans="1:4" ht="38.25" customHeight="1">
      <c r="A34" s="40" t="s">
        <v>45</v>
      </c>
      <c r="B34" s="68"/>
      <c r="C34" s="69"/>
      <c r="D34" s="45">
        <v>0</v>
      </c>
    </row>
    <row r="35" ht="10.5" customHeight="1"/>
    <row r="36" spans="1:4" ht="39.75" customHeight="1">
      <c r="A36" s="59" t="s">
        <v>22</v>
      </c>
      <c r="B36" s="59"/>
      <c r="C36" s="59"/>
      <c r="D36" s="59"/>
    </row>
    <row r="37" spans="1:4" ht="30" customHeight="1">
      <c r="A37" s="13" t="s">
        <v>20</v>
      </c>
      <c r="B37" s="85"/>
      <c r="C37" s="86"/>
      <c r="D37" s="31">
        <v>0</v>
      </c>
    </row>
    <row r="38" spans="1:4" ht="22.5" customHeight="1">
      <c r="A38" s="7" t="s">
        <v>0</v>
      </c>
      <c r="B38" s="73" t="s">
        <v>1</v>
      </c>
      <c r="C38" s="74"/>
      <c r="D38" s="7" t="s">
        <v>2</v>
      </c>
    </row>
    <row r="39" spans="1:4" ht="21" customHeight="1">
      <c r="A39" s="6">
        <v>211.213</v>
      </c>
      <c r="B39" s="56" t="s">
        <v>4</v>
      </c>
      <c r="C39" s="57"/>
      <c r="D39" s="5">
        <v>7917.49</v>
      </c>
    </row>
    <row r="40" spans="1:4" ht="21" customHeight="1">
      <c r="A40" s="6">
        <v>225</v>
      </c>
      <c r="B40" s="21" t="s">
        <v>6</v>
      </c>
      <c r="C40" s="22"/>
      <c r="D40" s="5">
        <v>19849.01</v>
      </c>
    </row>
    <row r="41" spans="1:4" ht="21" customHeight="1">
      <c r="A41" s="6">
        <v>340</v>
      </c>
      <c r="B41" s="56" t="s">
        <v>7</v>
      </c>
      <c r="C41" s="57"/>
      <c r="D41" s="5">
        <f>2484823.2+117632+10500+100058.08</f>
        <v>2713013.2800000003</v>
      </c>
    </row>
    <row r="42" spans="1:4" ht="21" customHeight="1">
      <c r="A42" s="6">
        <v>222.226</v>
      </c>
      <c r="B42" s="56" t="s">
        <v>8</v>
      </c>
      <c r="C42" s="57"/>
      <c r="D42" s="5">
        <v>36421.25</v>
      </c>
    </row>
    <row r="43" spans="1:4" ht="22.5" customHeight="1">
      <c r="A43" s="6">
        <v>310</v>
      </c>
      <c r="B43" s="56" t="s">
        <v>12</v>
      </c>
      <c r="C43" s="57"/>
      <c r="D43" s="5">
        <v>40490</v>
      </c>
    </row>
    <row r="44" spans="1:4" ht="16.5">
      <c r="A44" s="6">
        <v>290.212</v>
      </c>
      <c r="B44" s="56" t="s">
        <v>13</v>
      </c>
      <c r="C44" s="57"/>
      <c r="D44" s="5">
        <f>164.93</f>
        <v>164.93</v>
      </c>
    </row>
    <row r="45" spans="1:4" ht="16.5">
      <c r="A45" s="4"/>
      <c r="B45" s="70" t="s">
        <v>9</v>
      </c>
      <c r="C45" s="71"/>
      <c r="D45" s="3">
        <f>SUM(D39:D44)</f>
        <v>2817855.9600000004</v>
      </c>
    </row>
    <row r="46" spans="1:4" ht="46.5" customHeight="1">
      <c r="A46" s="13" t="s">
        <v>45</v>
      </c>
      <c r="B46" s="52"/>
      <c r="C46" s="53"/>
      <c r="D46" s="32">
        <v>13039.2</v>
      </c>
    </row>
    <row r="48" spans="1:5" ht="15">
      <c r="A48" s="54"/>
      <c r="B48" s="54"/>
      <c r="C48" s="11"/>
      <c r="D48" s="11"/>
      <c r="E48" s="11"/>
    </row>
    <row r="50" spans="1:2" ht="13.5">
      <c r="A50" s="55"/>
      <c r="B50" s="55"/>
    </row>
  </sheetData>
  <sheetProtection/>
  <mergeCells count="42">
    <mergeCell ref="B12:C12"/>
    <mergeCell ref="B21:C21"/>
    <mergeCell ref="B16:C16"/>
    <mergeCell ref="B15:C15"/>
    <mergeCell ref="B14:C14"/>
    <mergeCell ref="A2:E2"/>
    <mergeCell ref="A3:E3"/>
    <mergeCell ref="A5:D5"/>
    <mergeCell ref="B7:C7"/>
    <mergeCell ref="B8:C8"/>
    <mergeCell ref="B11:C11"/>
    <mergeCell ref="B6:C6"/>
    <mergeCell ref="B45:C45"/>
    <mergeCell ref="A48:B48"/>
    <mergeCell ref="A20:D20"/>
    <mergeCell ref="B9:C9"/>
    <mergeCell ref="B13:C13"/>
    <mergeCell ref="B24:C24"/>
    <mergeCell ref="B18:C18"/>
    <mergeCell ref="B10:C10"/>
    <mergeCell ref="A29:D29"/>
    <mergeCell ref="B38:C38"/>
    <mergeCell ref="A50:B50"/>
    <mergeCell ref="B39:C39"/>
    <mergeCell ref="B41:C41"/>
    <mergeCell ref="B42:C42"/>
    <mergeCell ref="B43:C43"/>
    <mergeCell ref="B46:C46"/>
    <mergeCell ref="B34:C34"/>
    <mergeCell ref="B33:C33"/>
    <mergeCell ref="B17:C17"/>
    <mergeCell ref="B25:C25"/>
    <mergeCell ref="B26:C26"/>
    <mergeCell ref="B27:C27"/>
    <mergeCell ref="B22:C22"/>
    <mergeCell ref="B23:C23"/>
    <mergeCell ref="A36:D36"/>
    <mergeCell ref="B30:C30"/>
    <mergeCell ref="B37:C37"/>
    <mergeCell ref="B44:C44"/>
    <mergeCell ref="B32:C32"/>
    <mergeCell ref="B31:C31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40">
      <selection activeCell="D46" sqref="D46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57421875" style="1" bestFit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31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f>8716658.56+2457689.34+6474196.57+1902355.61</f>
        <v>19550900.08</v>
      </c>
    </row>
    <row r="9" spans="1:4" ht="32.25" customHeight="1">
      <c r="A9" s="6">
        <v>214</v>
      </c>
      <c r="B9" s="56" t="s">
        <v>47</v>
      </c>
      <c r="C9" s="84"/>
      <c r="D9" s="5">
        <v>220520.5</v>
      </c>
    </row>
    <row r="10" spans="1:4" ht="21.75" customHeight="1">
      <c r="A10" s="6">
        <v>266</v>
      </c>
      <c r="B10" s="75" t="s">
        <v>17</v>
      </c>
      <c r="C10" s="76"/>
      <c r="D10" s="20">
        <f>44457.4+42913.03</f>
        <v>87370.43</v>
      </c>
    </row>
    <row r="11" spans="1:4" ht="21.75" customHeight="1">
      <c r="A11" s="6">
        <v>267</v>
      </c>
      <c r="B11" s="75" t="s">
        <v>54</v>
      </c>
      <c r="C11" s="76"/>
      <c r="D11" s="20">
        <f>15000+4530</f>
        <v>19530</v>
      </c>
    </row>
    <row r="12" spans="1:4" ht="21.75" customHeight="1">
      <c r="A12" s="6">
        <v>221.223</v>
      </c>
      <c r="B12" s="56" t="s">
        <v>5</v>
      </c>
      <c r="C12" s="57"/>
      <c r="D12" s="5">
        <f>45160.8+222392.97+1197481.1</f>
        <v>1465034.87</v>
      </c>
    </row>
    <row r="13" spans="1:4" ht="21.75" customHeight="1">
      <c r="A13" s="6">
        <v>225</v>
      </c>
      <c r="B13" s="56" t="s">
        <v>6</v>
      </c>
      <c r="C13" s="57"/>
      <c r="D13" s="5">
        <v>341917.72</v>
      </c>
    </row>
    <row r="14" spans="1:4" ht="30" customHeight="1">
      <c r="A14" s="6">
        <v>226</v>
      </c>
      <c r="B14" s="56" t="s">
        <v>8</v>
      </c>
      <c r="C14" s="84"/>
      <c r="D14" s="5">
        <f>5115+137224.8+11068.07+67285.25</f>
        <v>220693.12</v>
      </c>
    </row>
    <row r="15" spans="1:4" ht="30" customHeight="1">
      <c r="A15" s="6">
        <v>290</v>
      </c>
      <c r="B15" s="21" t="s">
        <v>13</v>
      </c>
      <c r="C15" s="50"/>
      <c r="D15" s="5">
        <f>130378+66877.26</f>
        <v>197255.26</v>
      </c>
    </row>
    <row r="16" spans="1:4" ht="16.5">
      <c r="A16" s="6">
        <v>340</v>
      </c>
      <c r="B16" s="56" t="s">
        <v>7</v>
      </c>
      <c r="C16" s="57"/>
      <c r="D16" s="5">
        <f>637.5+22796.3+64900</f>
        <v>88333.8</v>
      </c>
    </row>
    <row r="17" spans="1:6" s="9" customFormat="1" ht="16.5" customHeight="1">
      <c r="A17" s="4"/>
      <c r="B17" s="70" t="s">
        <v>9</v>
      </c>
      <c r="C17" s="71"/>
      <c r="D17" s="3">
        <f>SUM(D8:D16)</f>
        <v>22191555.78</v>
      </c>
      <c r="F17" s="15"/>
    </row>
    <row r="18" spans="1:4" ht="33">
      <c r="A18" s="13" t="s">
        <v>45</v>
      </c>
      <c r="B18" s="52"/>
      <c r="C18" s="53"/>
      <c r="D18" s="32">
        <v>0</v>
      </c>
    </row>
    <row r="20" spans="1:4" ht="16.5">
      <c r="A20" s="72" t="s">
        <v>10</v>
      </c>
      <c r="B20" s="72"/>
      <c r="C20" s="72"/>
      <c r="D20" s="72"/>
    </row>
    <row r="21" spans="1:4" ht="37.5" customHeight="1">
      <c r="A21" s="13" t="s">
        <v>20</v>
      </c>
      <c r="B21" s="78"/>
      <c r="C21" s="79"/>
      <c r="D21" s="17">
        <v>0</v>
      </c>
    </row>
    <row r="22" spans="1:4" ht="16.5">
      <c r="A22" s="7" t="s">
        <v>0</v>
      </c>
      <c r="B22" s="73" t="s">
        <v>1</v>
      </c>
      <c r="C22" s="74"/>
      <c r="D22" s="7" t="s">
        <v>2</v>
      </c>
    </row>
    <row r="23" spans="1:4" ht="35.25" customHeight="1">
      <c r="A23" s="6">
        <v>212.214</v>
      </c>
      <c r="B23" s="75" t="s">
        <v>14</v>
      </c>
      <c r="C23" s="76"/>
      <c r="D23" s="5">
        <v>84754</v>
      </c>
    </row>
    <row r="24" spans="1:4" ht="35.25" customHeight="1">
      <c r="A24" s="12">
        <v>290</v>
      </c>
      <c r="B24" s="56" t="s">
        <v>15</v>
      </c>
      <c r="C24" s="57"/>
      <c r="D24" s="5">
        <v>2011.58</v>
      </c>
    </row>
    <row r="25" spans="1:4" ht="20.25" customHeight="1">
      <c r="A25" s="12">
        <v>310</v>
      </c>
      <c r="B25" s="56" t="s">
        <v>12</v>
      </c>
      <c r="C25" s="57"/>
      <c r="D25" s="5">
        <v>144916.2</v>
      </c>
    </row>
    <row r="26" spans="1:6" ht="18.75" customHeight="1">
      <c r="A26" s="4"/>
      <c r="B26" s="70" t="s">
        <v>9</v>
      </c>
      <c r="C26" s="71"/>
      <c r="D26" s="3">
        <f>SUM(D23:D25)</f>
        <v>231681.78000000003</v>
      </c>
      <c r="F26" s="15"/>
    </row>
    <row r="27" spans="1:4" ht="33">
      <c r="A27" s="13" t="s">
        <v>45</v>
      </c>
      <c r="B27" s="52"/>
      <c r="C27" s="53"/>
      <c r="D27" s="32">
        <v>0</v>
      </c>
    </row>
    <row r="28" spans="1:4" ht="16.5">
      <c r="A28" s="34"/>
      <c r="B28" s="35"/>
      <c r="C28" s="35"/>
      <c r="D28" s="37"/>
    </row>
    <row r="29" spans="1:4" ht="16.5">
      <c r="A29" s="59" t="s">
        <v>21</v>
      </c>
      <c r="B29" s="59"/>
      <c r="C29" s="59"/>
      <c r="D29" s="59"/>
    </row>
    <row r="30" spans="1:4" ht="33">
      <c r="A30" s="40" t="s">
        <v>20</v>
      </c>
      <c r="B30" s="60"/>
      <c r="C30" s="61"/>
      <c r="D30" s="17">
        <v>0</v>
      </c>
    </row>
    <row r="31" spans="1:4" ht="16.5">
      <c r="A31" s="41" t="s">
        <v>0</v>
      </c>
      <c r="B31" s="62" t="s">
        <v>1</v>
      </c>
      <c r="C31" s="63"/>
      <c r="D31" s="41" t="s">
        <v>2</v>
      </c>
    </row>
    <row r="32" spans="1:4" ht="36.75" customHeight="1">
      <c r="A32" s="42">
        <v>262</v>
      </c>
      <c r="B32" s="64" t="s">
        <v>24</v>
      </c>
      <c r="C32" s="65"/>
      <c r="D32" s="18">
        <v>665592.87</v>
      </c>
    </row>
    <row r="33" spans="1:4" ht="16.5">
      <c r="A33" s="43"/>
      <c r="B33" s="66" t="s">
        <v>9</v>
      </c>
      <c r="C33" s="67"/>
      <c r="D33" s="44">
        <f>SUM(D32)</f>
        <v>665592.87</v>
      </c>
    </row>
    <row r="34" spans="1:4" ht="33">
      <c r="A34" s="40" t="s">
        <v>45</v>
      </c>
      <c r="B34" s="68"/>
      <c r="C34" s="69"/>
      <c r="D34" s="45">
        <v>0</v>
      </c>
    </row>
    <row r="35" ht="14.25" customHeight="1"/>
    <row r="36" spans="1:9" ht="30" customHeight="1">
      <c r="A36" s="59" t="s">
        <v>22</v>
      </c>
      <c r="B36" s="59"/>
      <c r="C36" s="59"/>
      <c r="D36" s="59"/>
      <c r="I36" s="8"/>
    </row>
    <row r="37" spans="1:4" ht="33" customHeight="1">
      <c r="A37" s="13" t="s">
        <v>20</v>
      </c>
      <c r="B37" s="85"/>
      <c r="C37" s="86"/>
      <c r="D37" s="23">
        <v>0</v>
      </c>
    </row>
    <row r="38" spans="1:4" ht="24.75" customHeight="1">
      <c r="A38" s="7" t="s">
        <v>0</v>
      </c>
      <c r="B38" s="73" t="s">
        <v>1</v>
      </c>
      <c r="C38" s="74"/>
      <c r="D38" s="7" t="s">
        <v>2</v>
      </c>
    </row>
    <row r="39" spans="1:4" ht="21" customHeight="1">
      <c r="A39" s="6">
        <v>211.213</v>
      </c>
      <c r="B39" s="56" t="s">
        <v>4</v>
      </c>
      <c r="C39" s="57"/>
      <c r="D39" s="5">
        <v>7481.33</v>
      </c>
    </row>
    <row r="40" spans="1:4" ht="22.5" customHeight="1">
      <c r="A40" s="6">
        <v>221.223</v>
      </c>
      <c r="B40" s="56" t="s">
        <v>5</v>
      </c>
      <c r="C40" s="57"/>
      <c r="D40" s="5">
        <v>3510.05</v>
      </c>
    </row>
    <row r="41" spans="1:4" ht="21" customHeight="1">
      <c r="A41" s="6">
        <v>225</v>
      </c>
      <c r="B41" s="56" t="s">
        <v>6</v>
      </c>
      <c r="C41" s="57"/>
      <c r="D41" s="5">
        <v>37648</v>
      </c>
    </row>
    <row r="42" spans="1:4" ht="21" customHeight="1">
      <c r="A42" s="6">
        <v>340</v>
      </c>
      <c r="B42" s="56" t="s">
        <v>7</v>
      </c>
      <c r="C42" s="57"/>
      <c r="D42" s="5">
        <v>4653449.43</v>
      </c>
    </row>
    <row r="43" spans="1:4" ht="21" customHeight="1">
      <c r="A43" s="6">
        <v>222.226</v>
      </c>
      <c r="B43" s="56" t="s">
        <v>8</v>
      </c>
      <c r="C43" s="57"/>
      <c r="D43" s="5">
        <f>87978.6</f>
        <v>87978.6</v>
      </c>
    </row>
    <row r="44" spans="1:4" ht="21" customHeight="1">
      <c r="A44" s="6">
        <v>310</v>
      </c>
      <c r="B44" s="56" t="s">
        <v>12</v>
      </c>
      <c r="C44" s="57"/>
      <c r="D44" s="5">
        <v>274322.34</v>
      </c>
    </row>
    <row r="45" spans="1:4" ht="21" customHeight="1">
      <c r="A45" s="6">
        <v>290.212</v>
      </c>
      <c r="B45" s="56" t="s">
        <v>13</v>
      </c>
      <c r="C45" s="57"/>
      <c r="D45" s="5">
        <f>20621.12</f>
        <v>20621.12</v>
      </c>
    </row>
    <row r="46" spans="1:4" ht="22.5" customHeight="1">
      <c r="A46" s="4"/>
      <c r="B46" s="70" t="s">
        <v>9</v>
      </c>
      <c r="C46" s="71"/>
      <c r="D46" s="3">
        <f>SUM(D39:D45)</f>
        <v>5085010.869999999</v>
      </c>
    </row>
    <row r="47" spans="1:4" ht="33">
      <c r="A47" s="13" t="s">
        <v>45</v>
      </c>
      <c r="B47" s="52"/>
      <c r="C47" s="53"/>
      <c r="D47" s="32">
        <v>0</v>
      </c>
    </row>
    <row r="50" ht="33" customHeight="1"/>
    <row r="51" spans="1:5" ht="15">
      <c r="A51" s="54"/>
      <c r="B51" s="54"/>
      <c r="C51" s="11"/>
      <c r="D51" s="11"/>
      <c r="E51" s="11"/>
    </row>
    <row r="53" spans="1:2" ht="13.5">
      <c r="A53" s="55"/>
      <c r="B53" s="55"/>
    </row>
  </sheetData>
  <sheetProtection/>
  <mergeCells count="43">
    <mergeCell ref="B30:C30"/>
    <mergeCell ref="B31:C31"/>
    <mergeCell ref="B10:C10"/>
    <mergeCell ref="B11:C11"/>
    <mergeCell ref="B12:C12"/>
    <mergeCell ref="B13:C13"/>
    <mergeCell ref="B22:C22"/>
    <mergeCell ref="B27:C27"/>
    <mergeCell ref="B24:C24"/>
    <mergeCell ref="B9:C9"/>
    <mergeCell ref="B18:C18"/>
    <mergeCell ref="A2:E2"/>
    <mergeCell ref="A3:E3"/>
    <mergeCell ref="A5:D5"/>
    <mergeCell ref="B7:C7"/>
    <mergeCell ref="B8:C8"/>
    <mergeCell ref="B6:C6"/>
    <mergeCell ref="A36:D36"/>
    <mergeCell ref="B45:C45"/>
    <mergeCell ref="B46:C46"/>
    <mergeCell ref="B14:C14"/>
    <mergeCell ref="B38:C38"/>
    <mergeCell ref="B25:C25"/>
    <mergeCell ref="B23:C23"/>
    <mergeCell ref="B21:C21"/>
    <mergeCell ref="B34:C34"/>
    <mergeCell ref="A29:D29"/>
    <mergeCell ref="B44:C44"/>
    <mergeCell ref="B39:C39"/>
    <mergeCell ref="B40:C40"/>
    <mergeCell ref="B41:C41"/>
    <mergeCell ref="B42:C42"/>
    <mergeCell ref="B43:C43"/>
    <mergeCell ref="B32:C32"/>
    <mergeCell ref="B33:C33"/>
    <mergeCell ref="B47:C47"/>
    <mergeCell ref="A53:B53"/>
    <mergeCell ref="B16:C16"/>
    <mergeCell ref="B17:C17"/>
    <mergeCell ref="A20:D20"/>
    <mergeCell ref="B26:C26"/>
    <mergeCell ref="A51:B51"/>
    <mergeCell ref="B37:C37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37">
      <selection activeCell="A3" sqref="A3:E3"/>
    </sheetView>
  </sheetViews>
  <sheetFormatPr defaultColWidth="9.140625" defaultRowHeight="15"/>
  <cols>
    <col min="1" max="1" width="12.0039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57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50.25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f>13671682.34+3878428.5+13795531.54+4040672.04</f>
        <v>35386314.42</v>
      </c>
    </row>
    <row r="9" spans="1:4" ht="31.5" customHeight="1">
      <c r="A9" s="6">
        <v>214</v>
      </c>
      <c r="B9" s="56" t="s">
        <v>47</v>
      </c>
      <c r="C9" s="84"/>
      <c r="D9" s="5">
        <f>165659.4</f>
        <v>165659.4</v>
      </c>
    </row>
    <row r="10" spans="1:4" ht="21.75" customHeight="1">
      <c r="A10" s="6">
        <v>266</v>
      </c>
      <c r="B10" s="75" t="s">
        <v>17</v>
      </c>
      <c r="C10" s="76"/>
      <c r="D10" s="5">
        <f>48271.47+186.29+38166.92</f>
        <v>86624.68</v>
      </c>
    </row>
    <row r="11" spans="1:4" ht="21.75" customHeight="1">
      <c r="A11" s="6">
        <v>221.223</v>
      </c>
      <c r="B11" s="56" t="s">
        <v>5</v>
      </c>
      <c r="C11" s="57"/>
      <c r="D11" s="5">
        <f>48000+366957.95+1526620.7</f>
        <v>1941578.65</v>
      </c>
    </row>
    <row r="12" spans="1:4" ht="21.75" customHeight="1">
      <c r="A12" s="6">
        <v>225</v>
      </c>
      <c r="B12" s="56" t="s">
        <v>6</v>
      </c>
      <c r="C12" s="57"/>
      <c r="D12" s="5">
        <v>225032.47</v>
      </c>
    </row>
    <row r="13" spans="1:4" ht="21.75" customHeight="1">
      <c r="A13" s="6">
        <v>226</v>
      </c>
      <c r="B13" s="56" t="s">
        <v>8</v>
      </c>
      <c r="C13" s="84"/>
      <c r="D13" s="5">
        <v>496496.2</v>
      </c>
    </row>
    <row r="14" spans="1:4" ht="21.75" customHeight="1">
      <c r="A14" s="6">
        <v>290</v>
      </c>
      <c r="B14" s="21" t="s">
        <v>13</v>
      </c>
      <c r="C14" s="50"/>
      <c r="D14" s="5">
        <f>385262+94776.85</f>
        <v>480038.85</v>
      </c>
    </row>
    <row r="15" spans="1:4" ht="16.5">
      <c r="A15" s="6">
        <v>340</v>
      </c>
      <c r="B15" s="56" t="s">
        <v>7</v>
      </c>
      <c r="C15" s="57"/>
      <c r="D15" s="5">
        <f>139814.5+15926+8988+70800</f>
        <v>235528.5</v>
      </c>
    </row>
    <row r="16" spans="1:6" ht="16.5" customHeight="1">
      <c r="A16" s="4"/>
      <c r="B16" s="70" t="s">
        <v>9</v>
      </c>
      <c r="C16" s="71"/>
      <c r="D16" s="3">
        <f>SUM(D8:D15)</f>
        <v>39017273.17</v>
      </c>
      <c r="E16" s="9"/>
      <c r="F16" s="8"/>
    </row>
    <row r="17" spans="1:4" ht="34.5" customHeight="1">
      <c r="A17" s="13" t="s">
        <v>45</v>
      </c>
      <c r="B17" s="52"/>
      <c r="C17" s="53"/>
      <c r="D17" s="24">
        <v>0</v>
      </c>
    </row>
    <row r="19" spans="1:4" ht="17.25" customHeight="1">
      <c r="A19" s="72" t="s">
        <v>10</v>
      </c>
      <c r="B19" s="72"/>
      <c r="C19" s="72"/>
      <c r="D19" s="72"/>
    </row>
    <row r="20" spans="1:4" ht="38.25" customHeight="1">
      <c r="A20" s="13" t="s">
        <v>20</v>
      </c>
      <c r="B20" s="78"/>
      <c r="C20" s="79"/>
      <c r="D20" s="17">
        <v>0</v>
      </c>
    </row>
    <row r="21" spans="1:4" ht="22.5" customHeight="1">
      <c r="A21" s="7" t="s">
        <v>0</v>
      </c>
      <c r="B21" s="73" t="s">
        <v>1</v>
      </c>
      <c r="C21" s="74"/>
      <c r="D21" s="7" t="s">
        <v>2</v>
      </c>
    </row>
    <row r="22" spans="1:4" ht="35.25" customHeight="1">
      <c r="A22" s="6">
        <v>212.214</v>
      </c>
      <c r="B22" s="75" t="s">
        <v>14</v>
      </c>
      <c r="C22" s="76"/>
      <c r="D22" s="5">
        <f>231237+64200</f>
        <v>295437</v>
      </c>
    </row>
    <row r="23" spans="1:4" ht="36" customHeight="1">
      <c r="A23" s="6" t="s">
        <v>11</v>
      </c>
      <c r="B23" s="56" t="s">
        <v>48</v>
      </c>
      <c r="C23" s="57"/>
      <c r="D23" s="5">
        <v>350000</v>
      </c>
    </row>
    <row r="24" spans="1:4" ht="20.25" customHeight="1">
      <c r="A24" s="12">
        <v>310</v>
      </c>
      <c r="B24" s="56" t="s">
        <v>12</v>
      </c>
      <c r="C24" s="57"/>
      <c r="D24" s="5">
        <f>2688.3+51000</f>
        <v>53688.3</v>
      </c>
    </row>
    <row r="25" spans="1:4" ht="20.25" customHeight="1">
      <c r="A25" s="12">
        <v>290</v>
      </c>
      <c r="B25" s="56" t="s">
        <v>15</v>
      </c>
      <c r="C25" s="57"/>
      <c r="D25" s="5">
        <f>11701.56+25000</f>
        <v>36701.56</v>
      </c>
    </row>
    <row r="26" spans="1:9" ht="30" customHeight="1">
      <c r="A26" s="4"/>
      <c r="B26" s="70" t="s">
        <v>9</v>
      </c>
      <c r="C26" s="71"/>
      <c r="D26" s="3">
        <f>SUM(D22:D25)</f>
        <v>735826.8600000001</v>
      </c>
      <c r="F26" s="8"/>
      <c r="I26" s="8"/>
    </row>
    <row r="27" spans="1:4" ht="34.5" customHeight="1">
      <c r="A27" s="13" t="s">
        <v>45</v>
      </c>
      <c r="B27" s="52"/>
      <c r="C27" s="53"/>
      <c r="D27" s="24">
        <v>0</v>
      </c>
    </row>
    <row r="28" spans="1:4" ht="11.25" customHeight="1">
      <c r="A28" s="34"/>
      <c r="B28" s="35"/>
      <c r="C28" s="35"/>
      <c r="D28" s="36"/>
    </row>
    <row r="29" spans="1:4" ht="22.5" customHeight="1">
      <c r="A29" s="59" t="s">
        <v>21</v>
      </c>
      <c r="B29" s="59"/>
      <c r="C29" s="59"/>
      <c r="D29" s="59"/>
    </row>
    <row r="30" spans="1:4" ht="34.5" customHeight="1">
      <c r="A30" s="40" t="s">
        <v>20</v>
      </c>
      <c r="B30" s="60"/>
      <c r="C30" s="61"/>
      <c r="D30" s="17">
        <v>0</v>
      </c>
    </row>
    <row r="31" spans="1:4" ht="21" customHeight="1">
      <c r="A31" s="41" t="s">
        <v>0</v>
      </c>
      <c r="B31" s="62" t="s">
        <v>1</v>
      </c>
      <c r="C31" s="63"/>
      <c r="D31" s="41" t="s">
        <v>2</v>
      </c>
    </row>
    <row r="32" spans="1:4" ht="39.75" customHeight="1">
      <c r="A32" s="42">
        <v>262</v>
      </c>
      <c r="B32" s="64" t="s">
        <v>24</v>
      </c>
      <c r="C32" s="65"/>
      <c r="D32" s="18">
        <v>1025880.62</v>
      </c>
    </row>
    <row r="33" spans="1:4" ht="23.25" customHeight="1">
      <c r="A33" s="43"/>
      <c r="B33" s="66" t="s">
        <v>9</v>
      </c>
      <c r="C33" s="67"/>
      <c r="D33" s="44">
        <f>SUM(D32)</f>
        <v>1025880.62</v>
      </c>
    </row>
    <row r="34" spans="1:4" ht="34.5" customHeight="1">
      <c r="A34" s="40" t="s">
        <v>45</v>
      </c>
      <c r="B34" s="68"/>
      <c r="C34" s="69"/>
      <c r="D34" s="45">
        <v>0</v>
      </c>
    </row>
    <row r="35" ht="10.5" customHeight="1"/>
    <row r="36" spans="1:4" ht="36.75" customHeight="1">
      <c r="A36" s="59" t="s">
        <v>22</v>
      </c>
      <c r="B36" s="59"/>
      <c r="C36" s="59"/>
      <c r="D36" s="59"/>
    </row>
    <row r="37" spans="1:4" ht="32.25" customHeight="1">
      <c r="A37" s="13" t="s">
        <v>20</v>
      </c>
      <c r="B37" s="85"/>
      <c r="C37" s="86"/>
      <c r="D37" s="31">
        <v>0</v>
      </c>
    </row>
    <row r="38" spans="1:4" ht="22.5" customHeight="1">
      <c r="A38" s="7" t="s">
        <v>0</v>
      </c>
      <c r="B38" s="73" t="s">
        <v>1</v>
      </c>
      <c r="C38" s="74"/>
      <c r="D38" s="7" t="s">
        <v>2</v>
      </c>
    </row>
    <row r="39" spans="1:4" ht="21" customHeight="1">
      <c r="A39" s="6">
        <v>211.213</v>
      </c>
      <c r="B39" s="56" t="s">
        <v>4</v>
      </c>
      <c r="C39" s="57"/>
      <c r="D39" s="5">
        <v>36786.77</v>
      </c>
    </row>
    <row r="40" spans="1:4" ht="21" customHeight="1">
      <c r="A40" s="6">
        <v>225</v>
      </c>
      <c r="B40" s="56" t="s">
        <v>6</v>
      </c>
      <c r="C40" s="57"/>
      <c r="D40" s="5">
        <v>256159.53</v>
      </c>
    </row>
    <row r="41" spans="1:4" ht="21" customHeight="1">
      <c r="A41" s="6" t="s">
        <v>23</v>
      </c>
      <c r="B41" s="56" t="s">
        <v>8</v>
      </c>
      <c r="C41" s="57"/>
      <c r="D41" s="5">
        <f>3600+39480+323973.9</f>
        <v>367053.9</v>
      </c>
    </row>
    <row r="42" spans="1:4" ht="21" customHeight="1">
      <c r="A42" s="6">
        <v>340</v>
      </c>
      <c r="B42" s="56" t="s">
        <v>7</v>
      </c>
      <c r="C42" s="57"/>
      <c r="D42" s="5">
        <f>7582630.1+73976.9+98330+166835.99</f>
        <v>7921772.99</v>
      </c>
    </row>
    <row r="43" spans="1:4" ht="22.5" customHeight="1">
      <c r="A43" s="6">
        <v>310</v>
      </c>
      <c r="B43" s="56" t="s">
        <v>12</v>
      </c>
      <c r="C43" s="57"/>
      <c r="D43" s="5">
        <v>107590</v>
      </c>
    </row>
    <row r="44" spans="1:4" ht="16.5">
      <c r="A44" s="6">
        <v>290.212</v>
      </c>
      <c r="B44" s="56" t="s">
        <v>13</v>
      </c>
      <c r="C44" s="57"/>
      <c r="D44" s="5">
        <f>77540</f>
        <v>77540</v>
      </c>
    </row>
    <row r="45" spans="1:4" ht="16.5">
      <c r="A45" s="4"/>
      <c r="B45" s="70" t="s">
        <v>9</v>
      </c>
      <c r="C45" s="71"/>
      <c r="D45" s="3">
        <f>SUM(D39:D44)</f>
        <v>8766903.19</v>
      </c>
    </row>
    <row r="46" spans="1:4" ht="34.5" customHeight="1">
      <c r="A46" s="13" t="s">
        <v>45</v>
      </c>
      <c r="B46" s="52"/>
      <c r="C46" s="53"/>
      <c r="D46" s="24">
        <v>0</v>
      </c>
    </row>
    <row r="47" ht="36" customHeight="1"/>
    <row r="48" spans="1:5" ht="36" customHeight="1">
      <c r="A48" s="54"/>
      <c r="B48" s="54"/>
      <c r="C48" s="11"/>
      <c r="D48" s="11"/>
      <c r="E48" s="11"/>
    </row>
    <row r="50" spans="1:2" ht="13.5">
      <c r="A50" s="55"/>
      <c r="B50" s="55"/>
    </row>
  </sheetData>
  <sheetProtection/>
  <mergeCells count="42">
    <mergeCell ref="B21:C21"/>
    <mergeCell ref="B22:C22"/>
    <mergeCell ref="B25:C25"/>
    <mergeCell ref="B10:C10"/>
    <mergeCell ref="B11:C11"/>
    <mergeCell ref="B12:C12"/>
    <mergeCell ref="B13:C13"/>
    <mergeCell ref="B23:C23"/>
    <mergeCell ref="B24:C24"/>
    <mergeCell ref="B17:C17"/>
    <mergeCell ref="A2:E2"/>
    <mergeCell ref="A3:E3"/>
    <mergeCell ref="A5:D5"/>
    <mergeCell ref="B7:C7"/>
    <mergeCell ref="B8:C8"/>
    <mergeCell ref="B6:C6"/>
    <mergeCell ref="B9:C9"/>
    <mergeCell ref="B20:C20"/>
    <mergeCell ref="A50:B50"/>
    <mergeCell ref="B39:C39"/>
    <mergeCell ref="B40:C40"/>
    <mergeCell ref="B42:C42"/>
    <mergeCell ref="B43:C43"/>
    <mergeCell ref="A48:B48"/>
    <mergeCell ref="B46:C46"/>
    <mergeCell ref="B41:C41"/>
    <mergeCell ref="B30:C30"/>
    <mergeCell ref="B31:C31"/>
    <mergeCell ref="B32:C32"/>
    <mergeCell ref="B33:C33"/>
    <mergeCell ref="B34:C34"/>
    <mergeCell ref="A36:D36"/>
    <mergeCell ref="B44:C44"/>
    <mergeCell ref="B45:C45"/>
    <mergeCell ref="B15:C15"/>
    <mergeCell ref="B16:C16"/>
    <mergeCell ref="A19:D19"/>
    <mergeCell ref="B26:C26"/>
    <mergeCell ref="B27:C27"/>
    <mergeCell ref="B38:C38"/>
    <mergeCell ref="B37:C37"/>
    <mergeCell ref="A29:D29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31">
      <selection activeCell="A28" sqref="A28"/>
    </sheetView>
  </sheetViews>
  <sheetFormatPr defaultColWidth="9.140625" defaultRowHeight="15"/>
  <cols>
    <col min="1" max="1" width="16.28125" style="0" customWidth="1"/>
    <col min="2" max="2" width="42.7109375" style="0" customWidth="1"/>
    <col min="3" max="3" width="12.57421875" style="0" customWidth="1"/>
    <col min="4" max="4" width="22.8515625" style="0" customWidth="1"/>
    <col min="5" max="5" width="9.140625" style="0" customWidth="1"/>
    <col min="6" max="6" width="14.28125" style="0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1" spans="1:6" ht="13.5">
      <c r="A1" s="2"/>
      <c r="B1" s="1"/>
      <c r="C1" s="1"/>
      <c r="D1" s="2"/>
      <c r="E1" s="1"/>
      <c r="F1" s="1"/>
    </row>
    <row r="2" spans="1:7" ht="33.75" customHeight="1">
      <c r="A2" s="80" t="s">
        <v>32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4" spans="1:6" ht="13.5">
      <c r="A4" s="2"/>
      <c r="B4" s="1"/>
      <c r="C4" s="1"/>
      <c r="D4" s="2"/>
      <c r="E4" s="1"/>
      <c r="F4" s="1"/>
    </row>
    <row r="5" spans="1:6" ht="16.5" customHeight="1">
      <c r="A5" s="72" t="s">
        <v>3</v>
      </c>
      <c r="B5" s="72"/>
      <c r="C5" s="72"/>
      <c r="D5" s="72"/>
      <c r="E5" s="1"/>
      <c r="F5" s="1"/>
    </row>
    <row r="6" spans="1:6" ht="33">
      <c r="A6" s="13" t="s">
        <v>20</v>
      </c>
      <c r="B6" s="78"/>
      <c r="C6" s="79"/>
      <c r="D6" s="17">
        <v>0</v>
      </c>
      <c r="E6" s="1"/>
      <c r="F6" s="1"/>
    </row>
    <row r="7" spans="1:6" ht="16.5">
      <c r="A7" s="7" t="s">
        <v>0</v>
      </c>
      <c r="B7" s="73" t="s">
        <v>1</v>
      </c>
      <c r="C7" s="74"/>
      <c r="D7" s="7" t="s">
        <v>2</v>
      </c>
      <c r="E7" s="1"/>
      <c r="F7" s="1"/>
    </row>
    <row r="8" spans="1:6" ht="16.5">
      <c r="A8" s="6">
        <v>211.213</v>
      </c>
      <c r="B8" s="56" t="s">
        <v>4</v>
      </c>
      <c r="C8" s="57"/>
      <c r="D8" s="5">
        <f>12739557.54+3722415.3+12327454.83+3854206.44</f>
        <v>32643634.110000003</v>
      </c>
      <c r="E8" s="1"/>
      <c r="F8" s="1"/>
    </row>
    <row r="9" spans="1:6" ht="39.75" customHeight="1">
      <c r="A9" s="6">
        <v>266</v>
      </c>
      <c r="B9" s="75" t="s">
        <v>17</v>
      </c>
      <c r="C9" s="76"/>
      <c r="D9" s="5">
        <f>46225.42+825+92879.36</f>
        <v>139929.78</v>
      </c>
      <c r="E9" s="1"/>
      <c r="F9" s="1"/>
    </row>
    <row r="10" spans="1:6" ht="23.25" customHeight="1">
      <c r="A10" s="6">
        <v>214</v>
      </c>
      <c r="B10" s="75" t="s">
        <v>47</v>
      </c>
      <c r="C10" s="77"/>
      <c r="D10" s="5">
        <v>665008.81</v>
      </c>
      <c r="E10" s="1"/>
      <c r="F10" s="1"/>
    </row>
    <row r="11" spans="1:6" ht="16.5">
      <c r="A11" s="6">
        <v>221.223</v>
      </c>
      <c r="B11" s="56" t="s">
        <v>5</v>
      </c>
      <c r="C11" s="57"/>
      <c r="D11" s="5">
        <f>48000+228313.78+1638721.51</f>
        <v>1915035.29</v>
      </c>
      <c r="E11" s="1"/>
      <c r="F11" s="1"/>
    </row>
    <row r="12" spans="1:6" ht="16.5">
      <c r="A12" s="6">
        <v>225</v>
      </c>
      <c r="B12" s="56" t="s">
        <v>6</v>
      </c>
      <c r="C12" s="57"/>
      <c r="D12" s="5">
        <f>367540.16+20431.86+872.48</f>
        <v>388844.49999999994</v>
      </c>
      <c r="E12" s="1"/>
      <c r="F12" s="1"/>
    </row>
    <row r="13" spans="1:6" ht="16.5">
      <c r="A13" s="6">
        <v>340</v>
      </c>
      <c r="B13" s="56" t="s">
        <v>7</v>
      </c>
      <c r="C13" s="57"/>
      <c r="D13" s="5">
        <f>753.9+169964+16412+5885.7+70400</f>
        <v>263415.6</v>
      </c>
      <c r="E13" s="1"/>
      <c r="F13" s="1"/>
    </row>
    <row r="14" spans="1:6" ht="16.5">
      <c r="A14" s="6">
        <v>310</v>
      </c>
      <c r="B14" s="56" t="s">
        <v>12</v>
      </c>
      <c r="C14" s="57"/>
      <c r="D14" s="5">
        <v>50700</v>
      </c>
      <c r="E14" s="1"/>
      <c r="F14" s="1"/>
    </row>
    <row r="15" spans="1:6" ht="16.5">
      <c r="A15" s="6">
        <v>226</v>
      </c>
      <c r="B15" s="56" t="s">
        <v>8</v>
      </c>
      <c r="C15" s="57"/>
      <c r="D15" s="5">
        <v>213873.2</v>
      </c>
      <c r="E15" s="1"/>
      <c r="F15" s="1"/>
    </row>
    <row r="16" spans="1:6" ht="16.5">
      <c r="A16" s="6">
        <v>290</v>
      </c>
      <c r="B16" s="56" t="s">
        <v>13</v>
      </c>
      <c r="C16" s="57"/>
      <c r="D16" s="5">
        <f>354169+75005.78+100000</f>
        <v>529174.78</v>
      </c>
      <c r="E16" s="1"/>
      <c r="F16" s="1"/>
    </row>
    <row r="17" spans="1:7" ht="16.5" customHeight="1">
      <c r="A17" s="4"/>
      <c r="B17" s="70" t="s">
        <v>9</v>
      </c>
      <c r="C17" s="71"/>
      <c r="D17" s="3">
        <f>SUM(D8:D16)</f>
        <v>36809616.07000001</v>
      </c>
      <c r="E17" s="9"/>
      <c r="F17" s="15"/>
      <c r="G17" s="8"/>
    </row>
    <row r="18" spans="1:4" ht="33">
      <c r="A18" s="13" t="s">
        <v>45</v>
      </c>
      <c r="B18" s="89"/>
      <c r="C18" s="90"/>
      <c r="D18" s="33">
        <v>0</v>
      </c>
    </row>
    <row r="19" spans="1:6" ht="13.5">
      <c r="A19" s="2"/>
      <c r="B19" s="1"/>
      <c r="C19" s="1"/>
      <c r="D19" s="2"/>
      <c r="E19" s="1"/>
      <c r="F19" s="1"/>
    </row>
    <row r="20" spans="1:6" ht="17.25" customHeight="1">
      <c r="A20" s="72" t="s">
        <v>10</v>
      </c>
      <c r="B20" s="72"/>
      <c r="C20" s="72"/>
      <c r="D20" s="72"/>
      <c r="E20" s="1"/>
      <c r="F20" s="1"/>
    </row>
    <row r="21" spans="1:6" ht="38.25" customHeight="1">
      <c r="A21" s="13" t="s">
        <v>20</v>
      </c>
      <c r="B21" s="78"/>
      <c r="C21" s="79"/>
      <c r="D21" s="17">
        <v>0</v>
      </c>
      <c r="E21" s="1"/>
      <c r="F21" s="1"/>
    </row>
    <row r="22" spans="1:6" ht="22.5" customHeight="1">
      <c r="A22" s="7" t="s">
        <v>0</v>
      </c>
      <c r="B22" s="73" t="s">
        <v>1</v>
      </c>
      <c r="C22" s="74"/>
      <c r="D22" s="7" t="s">
        <v>2</v>
      </c>
      <c r="E22" s="1"/>
      <c r="F22" s="1"/>
    </row>
    <row r="23" spans="1:6" ht="35.25" customHeight="1">
      <c r="A23" s="6">
        <v>212.214</v>
      </c>
      <c r="B23" s="75" t="s">
        <v>14</v>
      </c>
      <c r="C23" s="76"/>
      <c r="D23" s="5">
        <f>42795.46+24075</f>
        <v>66870.45999999999</v>
      </c>
      <c r="E23" s="1"/>
      <c r="F23" s="1"/>
    </row>
    <row r="24" spans="1:6" ht="20.25" customHeight="1">
      <c r="A24" s="12">
        <v>310</v>
      </c>
      <c r="B24" s="56" t="s">
        <v>12</v>
      </c>
      <c r="C24" s="57"/>
      <c r="D24" s="5">
        <v>238678.7</v>
      </c>
      <c r="E24" s="1"/>
      <c r="F24" s="1"/>
    </row>
    <row r="25" spans="1:6" ht="20.25" customHeight="1">
      <c r="A25" s="12">
        <v>290</v>
      </c>
      <c r="B25" s="56" t="s">
        <v>15</v>
      </c>
      <c r="C25" s="57"/>
      <c r="D25" s="5">
        <f>4092.76+25000</f>
        <v>29092.760000000002</v>
      </c>
      <c r="E25" s="1"/>
      <c r="F25" s="1"/>
    </row>
    <row r="26" spans="1:7" ht="20.25" customHeight="1">
      <c r="A26" s="4"/>
      <c r="B26" s="70" t="s">
        <v>9</v>
      </c>
      <c r="C26" s="71"/>
      <c r="D26" s="3">
        <f>SUM(D23:D25)</f>
        <v>334641.92000000004</v>
      </c>
      <c r="E26" s="1"/>
      <c r="F26" s="16"/>
      <c r="G26" s="8"/>
    </row>
    <row r="27" spans="1:4" ht="33">
      <c r="A27" s="13" t="s">
        <v>45</v>
      </c>
      <c r="B27" s="89"/>
      <c r="C27" s="90"/>
      <c r="D27" s="33">
        <v>0</v>
      </c>
    </row>
    <row r="28" spans="1:4" ht="16.5">
      <c r="A28" s="34"/>
      <c r="B28" s="38"/>
      <c r="C28" s="38"/>
      <c r="D28" s="39"/>
    </row>
    <row r="29" spans="1:4" ht="16.5">
      <c r="A29" s="59" t="s">
        <v>21</v>
      </c>
      <c r="B29" s="59"/>
      <c r="C29" s="59"/>
      <c r="D29" s="59"/>
    </row>
    <row r="30" spans="1:4" ht="33">
      <c r="A30" s="40" t="s">
        <v>20</v>
      </c>
      <c r="B30" s="60"/>
      <c r="C30" s="61"/>
      <c r="D30" s="17">
        <v>0</v>
      </c>
    </row>
    <row r="31" spans="1:4" ht="16.5">
      <c r="A31" s="41" t="s">
        <v>0</v>
      </c>
      <c r="B31" s="62" t="s">
        <v>1</v>
      </c>
      <c r="C31" s="63"/>
      <c r="D31" s="41" t="s">
        <v>2</v>
      </c>
    </row>
    <row r="32" spans="1:4" ht="36" customHeight="1">
      <c r="A32" s="42">
        <v>262</v>
      </c>
      <c r="B32" s="64" t="s">
        <v>24</v>
      </c>
      <c r="C32" s="65"/>
      <c r="D32" s="18">
        <v>1072672.91</v>
      </c>
    </row>
    <row r="33" spans="1:4" ht="16.5">
      <c r="A33" s="43"/>
      <c r="B33" s="66" t="s">
        <v>9</v>
      </c>
      <c r="C33" s="67"/>
      <c r="D33" s="44">
        <f>SUM(D32)</f>
        <v>1072672.91</v>
      </c>
    </row>
    <row r="34" spans="1:4" ht="33">
      <c r="A34" s="40" t="s">
        <v>45</v>
      </c>
      <c r="B34" s="68"/>
      <c r="C34" s="69"/>
      <c r="D34" s="45">
        <v>0</v>
      </c>
    </row>
    <row r="35" spans="1:6" ht="6.75" customHeight="1">
      <c r="A35" s="2"/>
      <c r="B35" s="1"/>
      <c r="C35" s="1"/>
      <c r="D35" s="2"/>
      <c r="E35" s="1"/>
      <c r="F35" s="1"/>
    </row>
    <row r="36" spans="1:6" ht="30" customHeight="1">
      <c r="A36" s="59" t="s">
        <v>22</v>
      </c>
      <c r="B36" s="59"/>
      <c r="C36" s="59"/>
      <c r="D36" s="59"/>
      <c r="E36" s="1"/>
      <c r="F36" s="1"/>
    </row>
    <row r="37" spans="1:6" ht="33" customHeight="1">
      <c r="A37" s="13" t="s">
        <v>20</v>
      </c>
      <c r="B37" s="85"/>
      <c r="C37" s="86"/>
      <c r="D37" s="23">
        <v>0</v>
      </c>
      <c r="E37" s="1"/>
      <c r="F37" s="1"/>
    </row>
    <row r="38" spans="1:6" ht="18.75" customHeight="1">
      <c r="A38" s="7" t="s">
        <v>0</v>
      </c>
      <c r="B38" s="73" t="s">
        <v>1</v>
      </c>
      <c r="C38" s="74"/>
      <c r="D38" s="7" t="s">
        <v>2</v>
      </c>
      <c r="E38" s="1"/>
      <c r="F38" s="1"/>
    </row>
    <row r="39" spans="1:6" ht="14.25" customHeight="1">
      <c r="A39" s="6">
        <v>211.213</v>
      </c>
      <c r="B39" s="56" t="s">
        <v>4</v>
      </c>
      <c r="C39" s="57"/>
      <c r="D39" s="5">
        <v>56477.67</v>
      </c>
      <c r="E39" s="1"/>
      <c r="F39" s="1"/>
    </row>
    <row r="40" spans="1:6" ht="16.5">
      <c r="A40" s="6">
        <v>225</v>
      </c>
      <c r="B40" s="56" t="s">
        <v>6</v>
      </c>
      <c r="C40" s="57"/>
      <c r="D40" s="5">
        <v>49418.74</v>
      </c>
      <c r="E40" s="1"/>
      <c r="F40" s="1"/>
    </row>
    <row r="41" spans="1:6" ht="16.5">
      <c r="A41" s="6">
        <v>340</v>
      </c>
      <c r="B41" s="56" t="s">
        <v>7</v>
      </c>
      <c r="C41" s="57"/>
      <c r="D41" s="5">
        <f>7499596.7+275021.66+320842.02</f>
        <v>8095460.380000001</v>
      </c>
      <c r="E41" s="1"/>
      <c r="F41" s="1"/>
    </row>
    <row r="42" spans="1:6" ht="16.5">
      <c r="A42" s="6">
        <v>222.226</v>
      </c>
      <c r="B42" s="56" t="s">
        <v>8</v>
      </c>
      <c r="C42" s="57"/>
      <c r="D42" s="5">
        <f>9600+366626.41</f>
        <v>376226.41</v>
      </c>
      <c r="E42" s="1"/>
      <c r="F42" s="1"/>
    </row>
    <row r="43" spans="1:6" ht="16.5">
      <c r="A43" s="6">
        <v>310</v>
      </c>
      <c r="B43" s="56" t="s">
        <v>12</v>
      </c>
      <c r="C43" s="57"/>
      <c r="D43" s="5">
        <v>314967.5</v>
      </c>
      <c r="E43" s="1"/>
      <c r="F43" s="1"/>
    </row>
    <row r="44" spans="1:6" ht="16.5">
      <c r="A44" s="6">
        <v>290.212</v>
      </c>
      <c r="B44" s="56" t="s">
        <v>13</v>
      </c>
      <c r="C44" s="57"/>
      <c r="D44" s="5">
        <f>364.41</f>
        <v>364.41</v>
      </c>
      <c r="E44" s="1"/>
      <c r="F44" s="1"/>
    </row>
    <row r="45" spans="1:6" ht="16.5">
      <c r="A45" s="4"/>
      <c r="B45" s="70" t="s">
        <v>9</v>
      </c>
      <c r="C45" s="71"/>
      <c r="D45" s="3">
        <f>SUM(D39:D44)</f>
        <v>8892915.110000001</v>
      </c>
      <c r="E45" s="1"/>
      <c r="F45" s="1"/>
    </row>
    <row r="46" spans="1:4" ht="33">
      <c r="A46" s="13" t="s">
        <v>45</v>
      </c>
      <c r="B46" s="89"/>
      <c r="C46" s="90"/>
      <c r="D46" s="33">
        <v>0</v>
      </c>
    </row>
  </sheetData>
  <sheetProtection/>
  <mergeCells count="41">
    <mergeCell ref="B10:C10"/>
    <mergeCell ref="B14:C14"/>
    <mergeCell ref="B25:C25"/>
    <mergeCell ref="B21:C21"/>
    <mergeCell ref="B22:C22"/>
    <mergeCell ref="B23:C23"/>
    <mergeCell ref="B26:C26"/>
    <mergeCell ref="B11:C11"/>
    <mergeCell ref="B12:C12"/>
    <mergeCell ref="B13:C13"/>
    <mergeCell ref="B16:C16"/>
    <mergeCell ref="B17:C17"/>
    <mergeCell ref="B15:C15"/>
    <mergeCell ref="A20:D20"/>
    <mergeCell ref="B18:C18"/>
    <mergeCell ref="B24:C24"/>
    <mergeCell ref="B34:C34"/>
    <mergeCell ref="B40:C40"/>
    <mergeCell ref="B42:C42"/>
    <mergeCell ref="B33:C33"/>
    <mergeCell ref="B27:C27"/>
    <mergeCell ref="B32:C32"/>
    <mergeCell ref="A29:D29"/>
    <mergeCell ref="B30:C30"/>
    <mergeCell ref="B31:C31"/>
    <mergeCell ref="A2:E2"/>
    <mergeCell ref="A3:E3"/>
    <mergeCell ref="A5:D5"/>
    <mergeCell ref="B7:C7"/>
    <mergeCell ref="B8:C8"/>
    <mergeCell ref="B6:C6"/>
    <mergeCell ref="B9:C9"/>
    <mergeCell ref="A36:D36"/>
    <mergeCell ref="B37:C37"/>
    <mergeCell ref="B46:C46"/>
    <mergeCell ref="B44:C44"/>
    <mergeCell ref="B45:C45"/>
    <mergeCell ref="B38:C38"/>
    <mergeCell ref="B41:C41"/>
    <mergeCell ref="B39:C39"/>
    <mergeCell ref="B43:C4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8515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4.5" customHeight="1">
      <c r="A2" s="80" t="s">
        <v>33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16.5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16.5">
      <c r="A7" s="7" t="s">
        <v>0</v>
      </c>
      <c r="B7" s="73" t="s">
        <v>1</v>
      </c>
      <c r="C7" s="74"/>
      <c r="D7" s="7" t="s">
        <v>2</v>
      </c>
    </row>
    <row r="8" spans="1:4" ht="16.5">
      <c r="A8" s="6">
        <v>211.213</v>
      </c>
      <c r="B8" s="56" t="s">
        <v>4</v>
      </c>
      <c r="C8" s="57"/>
      <c r="D8" s="5">
        <v>41611187.94</v>
      </c>
    </row>
    <row r="9" spans="1:4" ht="16.5">
      <c r="A9" s="6">
        <v>214</v>
      </c>
      <c r="B9" s="56" t="s">
        <v>47</v>
      </c>
      <c r="C9" s="57"/>
      <c r="D9" s="5">
        <v>389546.9</v>
      </c>
    </row>
    <row r="10" spans="1:4" ht="36" customHeight="1">
      <c r="A10" s="6">
        <v>266</v>
      </c>
      <c r="B10" s="75" t="s">
        <v>17</v>
      </c>
      <c r="C10" s="77"/>
      <c r="D10" s="5">
        <v>79613.91</v>
      </c>
    </row>
    <row r="11" spans="1:4" ht="16.5">
      <c r="A11" s="6">
        <v>221.223</v>
      </c>
      <c r="B11" s="56" t="s">
        <v>5</v>
      </c>
      <c r="C11" s="57"/>
      <c r="D11" s="5">
        <v>2046576.52</v>
      </c>
    </row>
    <row r="12" spans="1:4" ht="16.5">
      <c r="A12" s="6">
        <v>225</v>
      </c>
      <c r="B12" s="56" t="s">
        <v>6</v>
      </c>
      <c r="C12" s="57"/>
      <c r="D12" s="5">
        <v>618255.22</v>
      </c>
    </row>
    <row r="13" spans="1:4" ht="16.5">
      <c r="A13" s="6">
        <v>340</v>
      </c>
      <c r="B13" s="56" t="s">
        <v>7</v>
      </c>
      <c r="C13" s="57"/>
      <c r="D13" s="5">
        <v>438797.4</v>
      </c>
    </row>
    <row r="14" spans="1:4" ht="16.5">
      <c r="A14" s="6">
        <v>226</v>
      </c>
      <c r="B14" s="56" t="s">
        <v>8</v>
      </c>
      <c r="C14" s="57"/>
      <c r="D14" s="5">
        <v>1864870.4</v>
      </c>
    </row>
    <row r="15" spans="1:4" ht="16.5">
      <c r="A15" s="6">
        <v>290</v>
      </c>
      <c r="B15" s="56" t="s">
        <v>13</v>
      </c>
      <c r="C15" s="57"/>
      <c r="D15" s="5">
        <v>333582.18</v>
      </c>
    </row>
    <row r="16" spans="1:6" s="9" customFormat="1" ht="16.5">
      <c r="A16" s="4"/>
      <c r="B16" s="70" t="s">
        <v>9</v>
      </c>
      <c r="C16" s="71"/>
      <c r="D16" s="3">
        <f>SUM(D8:D15)</f>
        <v>47382430.46999999</v>
      </c>
      <c r="F16" s="15"/>
    </row>
    <row r="17" spans="1:4" ht="33">
      <c r="A17" s="13" t="s">
        <v>45</v>
      </c>
      <c r="B17" s="52"/>
      <c r="C17" s="53"/>
      <c r="D17" s="24">
        <v>0</v>
      </c>
    </row>
    <row r="18" ht="16.5" customHeight="1"/>
    <row r="19" spans="1:4" ht="16.5">
      <c r="A19" s="72" t="s">
        <v>10</v>
      </c>
      <c r="B19" s="72"/>
      <c r="C19" s="72"/>
      <c r="D19" s="72"/>
    </row>
    <row r="20" spans="1:4" ht="37.5" customHeight="1">
      <c r="A20" s="13" t="s">
        <v>20</v>
      </c>
      <c r="B20" s="78"/>
      <c r="C20" s="79"/>
      <c r="D20" s="17">
        <v>0</v>
      </c>
    </row>
    <row r="21" spans="1:4" ht="16.5">
      <c r="A21" s="7" t="s">
        <v>0</v>
      </c>
      <c r="B21" s="73" t="s">
        <v>1</v>
      </c>
      <c r="C21" s="74"/>
      <c r="D21" s="7" t="s">
        <v>2</v>
      </c>
    </row>
    <row r="22" spans="1:4" ht="38.25" customHeight="1">
      <c r="A22" s="6">
        <v>212.214</v>
      </c>
      <c r="B22" s="75" t="s">
        <v>14</v>
      </c>
      <c r="C22" s="76"/>
      <c r="D22" s="5">
        <v>178042.9</v>
      </c>
    </row>
    <row r="23" spans="1:4" ht="22.5" customHeight="1">
      <c r="A23" s="6" t="s">
        <v>11</v>
      </c>
      <c r="B23" s="56" t="s">
        <v>48</v>
      </c>
      <c r="C23" s="57"/>
      <c r="D23" s="5">
        <v>150000</v>
      </c>
    </row>
    <row r="24" spans="1:4" ht="35.25" customHeight="1">
      <c r="A24" s="12">
        <v>310</v>
      </c>
      <c r="B24" s="56" t="s">
        <v>12</v>
      </c>
      <c r="C24" s="57"/>
      <c r="D24" s="5">
        <v>5800</v>
      </c>
    </row>
    <row r="25" spans="1:4" ht="20.25" customHeight="1">
      <c r="A25" s="12">
        <v>290</v>
      </c>
      <c r="B25" s="56" t="s">
        <v>15</v>
      </c>
      <c r="C25" s="57"/>
      <c r="D25" s="5">
        <v>9719.9</v>
      </c>
    </row>
    <row r="26" spans="1:6" ht="18.75" customHeight="1">
      <c r="A26" s="4"/>
      <c r="B26" s="70" t="s">
        <v>9</v>
      </c>
      <c r="C26" s="71"/>
      <c r="D26" s="3">
        <f>SUM(D22:D25)</f>
        <v>343562.80000000005</v>
      </c>
      <c r="F26" s="15"/>
    </row>
    <row r="27" spans="1:4" ht="33">
      <c r="A27" s="13" t="s">
        <v>45</v>
      </c>
      <c r="B27" s="52"/>
      <c r="C27" s="53"/>
      <c r="D27" s="24">
        <v>0</v>
      </c>
    </row>
    <row r="28" spans="1:4" ht="9.75" customHeight="1">
      <c r="A28" s="34"/>
      <c r="B28" s="35"/>
      <c r="C28" s="35"/>
      <c r="D28" s="36"/>
    </row>
    <row r="29" spans="1:4" ht="16.5">
      <c r="A29" s="59" t="s">
        <v>21</v>
      </c>
      <c r="B29" s="59"/>
      <c r="C29" s="59"/>
      <c r="D29" s="59"/>
    </row>
    <row r="30" spans="1:4" ht="33">
      <c r="A30" s="40" t="s">
        <v>20</v>
      </c>
      <c r="B30" s="60"/>
      <c r="C30" s="61"/>
      <c r="D30" s="17">
        <v>0</v>
      </c>
    </row>
    <row r="31" spans="1:4" ht="16.5">
      <c r="A31" s="41" t="s">
        <v>0</v>
      </c>
      <c r="B31" s="62" t="s">
        <v>1</v>
      </c>
      <c r="C31" s="63"/>
      <c r="D31" s="41" t="s">
        <v>2</v>
      </c>
    </row>
    <row r="32" spans="1:4" ht="34.5" customHeight="1">
      <c r="A32" s="42">
        <v>262</v>
      </c>
      <c r="B32" s="64" t="s">
        <v>24</v>
      </c>
      <c r="C32" s="65"/>
      <c r="D32" s="18">
        <v>1113771.11</v>
      </c>
    </row>
    <row r="33" spans="1:4" ht="16.5">
      <c r="A33" s="43"/>
      <c r="B33" s="66" t="s">
        <v>9</v>
      </c>
      <c r="C33" s="67"/>
      <c r="D33" s="44">
        <f>SUM(D32)</f>
        <v>1113771.11</v>
      </c>
    </row>
    <row r="34" spans="1:4" ht="33">
      <c r="A34" s="40" t="s">
        <v>45</v>
      </c>
      <c r="B34" s="68"/>
      <c r="C34" s="69"/>
      <c r="D34" s="45">
        <v>0</v>
      </c>
    </row>
    <row r="35" ht="14.25" customHeight="1"/>
    <row r="36" spans="1:9" ht="30" customHeight="1">
      <c r="A36" s="59" t="s">
        <v>22</v>
      </c>
      <c r="B36" s="59"/>
      <c r="C36" s="59"/>
      <c r="D36" s="59"/>
      <c r="I36" s="8"/>
    </row>
    <row r="37" spans="1:4" ht="32.25" customHeight="1">
      <c r="A37" s="13" t="s">
        <v>20</v>
      </c>
      <c r="B37" s="85"/>
      <c r="C37" s="86"/>
      <c r="D37" s="23">
        <v>0</v>
      </c>
    </row>
    <row r="38" spans="1:4" ht="16.5">
      <c r="A38" s="7" t="s">
        <v>0</v>
      </c>
      <c r="B38" s="73" t="s">
        <v>1</v>
      </c>
      <c r="C38" s="74"/>
      <c r="D38" s="7" t="s">
        <v>2</v>
      </c>
    </row>
    <row r="39" spans="1:4" ht="16.5">
      <c r="A39" s="6">
        <v>211.213</v>
      </c>
      <c r="B39" s="56" t="s">
        <v>4</v>
      </c>
      <c r="C39" s="57"/>
      <c r="D39" s="5">
        <v>51923.53</v>
      </c>
    </row>
    <row r="40" spans="1:4" ht="16.5">
      <c r="A40" s="6">
        <v>225</v>
      </c>
      <c r="B40" s="56" t="s">
        <v>6</v>
      </c>
      <c r="C40" s="57"/>
      <c r="D40" s="5">
        <v>31896.65</v>
      </c>
    </row>
    <row r="41" spans="1:4" ht="16.5">
      <c r="A41" s="6">
        <v>340</v>
      </c>
      <c r="B41" s="56" t="s">
        <v>7</v>
      </c>
      <c r="C41" s="57"/>
      <c r="D41" s="5">
        <v>8386276.26</v>
      </c>
    </row>
    <row r="42" spans="1:4" ht="16.5">
      <c r="A42" s="6">
        <v>222.226</v>
      </c>
      <c r="B42" s="56" t="s">
        <v>8</v>
      </c>
      <c r="C42" s="57"/>
      <c r="D42" s="5">
        <f>359901.23</f>
        <v>359901.23</v>
      </c>
    </row>
    <row r="43" spans="1:4" ht="16.5">
      <c r="A43" s="6">
        <v>310</v>
      </c>
      <c r="B43" s="56" t="s">
        <v>12</v>
      </c>
      <c r="C43" s="57"/>
      <c r="D43" s="5">
        <v>171852</v>
      </c>
    </row>
    <row r="44" spans="1:4" ht="16.5">
      <c r="A44" s="6">
        <v>290.212</v>
      </c>
      <c r="B44" s="56" t="s">
        <v>13</v>
      </c>
      <c r="C44" s="57"/>
      <c r="D44" s="5">
        <f>3400.44</f>
        <v>3400.44</v>
      </c>
    </row>
    <row r="45" spans="1:4" ht="16.5">
      <c r="A45" s="4"/>
      <c r="B45" s="70" t="s">
        <v>9</v>
      </c>
      <c r="C45" s="71"/>
      <c r="D45" s="3">
        <f>SUM(D39:D44)</f>
        <v>9005250.11</v>
      </c>
    </row>
    <row r="46" spans="1:4" ht="33">
      <c r="A46" s="13" t="s">
        <v>45</v>
      </c>
      <c r="B46" s="52"/>
      <c r="C46" s="53"/>
      <c r="D46" s="24">
        <v>0</v>
      </c>
    </row>
    <row r="50" spans="1:5" ht="15">
      <c r="A50" s="54"/>
      <c r="B50" s="54"/>
      <c r="C50" s="11"/>
      <c r="D50" s="11"/>
      <c r="E50" s="11"/>
    </row>
    <row r="52" spans="1:2" ht="13.5">
      <c r="A52" s="55"/>
      <c r="B52" s="55"/>
    </row>
  </sheetData>
  <sheetProtection/>
  <mergeCells count="43">
    <mergeCell ref="A2:E2"/>
    <mergeCell ref="A3:E3"/>
    <mergeCell ref="A5:D5"/>
    <mergeCell ref="B7:C7"/>
    <mergeCell ref="B39:C39"/>
    <mergeCell ref="B14:C14"/>
    <mergeCell ref="B6:C6"/>
    <mergeCell ref="B16:C16"/>
    <mergeCell ref="B13:C13"/>
    <mergeCell ref="B17:C17"/>
    <mergeCell ref="B8:C8"/>
    <mergeCell ref="B12:C12"/>
    <mergeCell ref="A29:D29"/>
    <mergeCell ref="B11:C11"/>
    <mergeCell ref="B46:C46"/>
    <mergeCell ref="A36:D36"/>
    <mergeCell ref="B38:C38"/>
    <mergeCell ref="B44:C44"/>
    <mergeCell ref="B42:C42"/>
    <mergeCell ref="B20:C20"/>
    <mergeCell ref="B41:C41"/>
    <mergeCell ref="B22:C22"/>
    <mergeCell ref="B31:C31"/>
    <mergeCell ref="B32:C32"/>
    <mergeCell ref="B37:C37"/>
    <mergeCell ref="A19:D19"/>
    <mergeCell ref="B40:C40"/>
    <mergeCell ref="B10:C10"/>
    <mergeCell ref="B34:C34"/>
    <mergeCell ref="B33:C33"/>
    <mergeCell ref="B15:C15"/>
    <mergeCell ref="B30:C30"/>
    <mergeCell ref="B21:C21"/>
    <mergeCell ref="B9:C9"/>
    <mergeCell ref="A52:B52"/>
    <mergeCell ref="B45:C45"/>
    <mergeCell ref="B23:C23"/>
    <mergeCell ref="B24:C24"/>
    <mergeCell ref="B27:C27"/>
    <mergeCell ref="B25:C25"/>
    <mergeCell ref="A50:B50"/>
    <mergeCell ref="B26:C26"/>
    <mergeCell ref="B43:C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A39" sqref="A39:IV39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6.00390625" style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41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40652749.89</v>
      </c>
    </row>
    <row r="9" spans="1:4" ht="27" customHeight="1">
      <c r="A9" s="6">
        <v>214</v>
      </c>
      <c r="B9" s="56" t="s">
        <v>47</v>
      </c>
      <c r="C9" s="57"/>
      <c r="D9" s="5">
        <v>561436.1</v>
      </c>
    </row>
    <row r="10" spans="1:4" ht="24" customHeight="1">
      <c r="A10" s="6">
        <v>266</v>
      </c>
      <c r="B10" s="75" t="s">
        <v>17</v>
      </c>
      <c r="C10" s="77"/>
      <c r="D10" s="5">
        <v>140059.49</v>
      </c>
    </row>
    <row r="11" spans="1:4" ht="21.75" customHeight="1">
      <c r="A11" s="6">
        <v>221.223</v>
      </c>
      <c r="B11" s="56" t="s">
        <v>5</v>
      </c>
      <c r="C11" s="57"/>
      <c r="D11" s="5">
        <v>2453142.4</v>
      </c>
    </row>
    <row r="12" spans="1:4" ht="21.75" customHeight="1">
      <c r="A12" s="6">
        <v>225</v>
      </c>
      <c r="B12" s="56" t="s">
        <v>6</v>
      </c>
      <c r="C12" s="57"/>
      <c r="D12" s="5">
        <v>517293.4</v>
      </c>
    </row>
    <row r="13" spans="1:4" ht="21.75" customHeight="1">
      <c r="A13" s="6">
        <v>226</v>
      </c>
      <c r="B13" s="56" t="s">
        <v>8</v>
      </c>
      <c r="C13" s="57"/>
      <c r="D13" s="5">
        <v>614631.2</v>
      </c>
    </row>
    <row r="14" spans="1:4" ht="21.75" customHeight="1">
      <c r="A14" s="6">
        <v>290</v>
      </c>
      <c r="B14" s="56" t="s">
        <v>13</v>
      </c>
      <c r="C14" s="57"/>
      <c r="D14" s="5">
        <v>316380.41</v>
      </c>
    </row>
    <row r="15" spans="1:4" ht="16.5">
      <c r="A15" s="6">
        <v>340</v>
      </c>
      <c r="B15" s="56" t="s">
        <v>7</v>
      </c>
      <c r="C15" s="57"/>
      <c r="D15" s="5">
        <v>356329.9</v>
      </c>
    </row>
    <row r="16" spans="1:6" s="9" customFormat="1" ht="16.5" customHeight="1">
      <c r="A16" s="4"/>
      <c r="B16" s="70" t="s">
        <v>9</v>
      </c>
      <c r="C16" s="71"/>
      <c r="D16" s="3">
        <f>SUM(D8:D15)</f>
        <v>45612022.79</v>
      </c>
      <c r="F16" s="15"/>
    </row>
    <row r="17" spans="1:4" ht="33">
      <c r="A17" s="13" t="s">
        <v>45</v>
      </c>
      <c r="B17" s="52"/>
      <c r="C17" s="53"/>
      <c r="D17" s="32">
        <v>0</v>
      </c>
    </row>
    <row r="19" spans="1:4" ht="16.5" customHeight="1">
      <c r="A19" s="72" t="s">
        <v>10</v>
      </c>
      <c r="B19" s="72"/>
      <c r="C19" s="72"/>
      <c r="D19" s="72"/>
    </row>
    <row r="20" spans="1:4" ht="37.5" customHeight="1">
      <c r="A20" s="13" t="s">
        <v>20</v>
      </c>
      <c r="B20" s="78"/>
      <c r="C20" s="79"/>
      <c r="D20" s="17">
        <v>0</v>
      </c>
    </row>
    <row r="21" spans="1:4" ht="16.5">
      <c r="A21" s="7" t="s">
        <v>0</v>
      </c>
      <c r="B21" s="73" t="s">
        <v>1</v>
      </c>
      <c r="C21" s="74"/>
      <c r="D21" s="7" t="s">
        <v>2</v>
      </c>
    </row>
    <row r="22" spans="1:4" ht="38.25" customHeight="1">
      <c r="A22" s="6" t="s">
        <v>51</v>
      </c>
      <c r="B22" s="75" t="s">
        <v>14</v>
      </c>
      <c r="C22" s="76"/>
      <c r="D22" s="5">
        <f>274900.2+73383</f>
        <v>348283.2</v>
      </c>
    </row>
    <row r="23" spans="1:4" ht="35.25" customHeight="1">
      <c r="A23" s="6" t="s">
        <v>11</v>
      </c>
      <c r="B23" s="56" t="s">
        <v>16</v>
      </c>
      <c r="C23" s="57"/>
      <c r="D23" s="5">
        <v>250000</v>
      </c>
    </row>
    <row r="24" spans="1:4" ht="20.25" customHeight="1">
      <c r="A24" s="12">
        <v>310</v>
      </c>
      <c r="B24" s="56" t="s">
        <v>12</v>
      </c>
      <c r="C24" s="57"/>
      <c r="D24" s="5">
        <v>56500</v>
      </c>
    </row>
    <row r="25" spans="1:6" ht="18.75" customHeight="1">
      <c r="A25" s="12">
        <v>290</v>
      </c>
      <c r="B25" s="56" t="s">
        <v>15</v>
      </c>
      <c r="C25" s="57"/>
      <c r="D25" s="5">
        <v>9574.15</v>
      </c>
      <c r="F25" s="15"/>
    </row>
    <row r="26" spans="1:4" ht="16.5">
      <c r="A26" s="4"/>
      <c r="B26" s="70" t="s">
        <v>9</v>
      </c>
      <c r="C26" s="71"/>
      <c r="D26" s="3">
        <f>SUM(D22:D25)</f>
        <v>664357.35</v>
      </c>
    </row>
    <row r="27" spans="1:4" ht="33">
      <c r="A27" s="13" t="s">
        <v>45</v>
      </c>
      <c r="B27" s="52"/>
      <c r="C27" s="53"/>
      <c r="D27" s="32">
        <v>0</v>
      </c>
    </row>
    <row r="28" spans="1:4" ht="35.25" customHeight="1">
      <c r="A28" s="59" t="s">
        <v>21</v>
      </c>
      <c r="B28" s="59"/>
      <c r="C28" s="59"/>
      <c r="D28" s="59"/>
    </row>
    <row r="29" spans="1:4" ht="33">
      <c r="A29" s="40" t="s">
        <v>20</v>
      </c>
      <c r="B29" s="60"/>
      <c r="C29" s="61"/>
      <c r="D29" s="17">
        <v>0</v>
      </c>
    </row>
    <row r="30" spans="1:4" ht="16.5">
      <c r="A30" s="41" t="s">
        <v>0</v>
      </c>
      <c r="B30" s="62" t="s">
        <v>1</v>
      </c>
      <c r="C30" s="63"/>
      <c r="D30" s="41" t="s">
        <v>2</v>
      </c>
    </row>
    <row r="31" spans="1:4" ht="34.5" customHeight="1">
      <c r="A31" s="42">
        <v>262</v>
      </c>
      <c r="B31" s="64" t="s">
        <v>24</v>
      </c>
      <c r="C31" s="65"/>
      <c r="D31" s="18">
        <v>1335250.85</v>
      </c>
    </row>
    <row r="32" spans="1:4" ht="16.5">
      <c r="A32" s="43"/>
      <c r="B32" s="66" t="s">
        <v>9</v>
      </c>
      <c r="C32" s="67"/>
      <c r="D32" s="44">
        <f>SUM(D31)</f>
        <v>1335250.85</v>
      </c>
    </row>
    <row r="33" spans="1:4" ht="33">
      <c r="A33" s="40" t="s">
        <v>45</v>
      </c>
      <c r="B33" s="68"/>
      <c r="C33" s="69"/>
      <c r="D33" s="45">
        <v>0</v>
      </c>
    </row>
    <row r="34" ht="14.25" customHeight="1"/>
    <row r="35" spans="1:9" ht="30" customHeight="1">
      <c r="A35" s="59" t="s">
        <v>22</v>
      </c>
      <c r="B35" s="59"/>
      <c r="C35" s="59"/>
      <c r="D35" s="59"/>
      <c r="I35" s="8"/>
    </row>
    <row r="36" spans="1:4" ht="32.25" customHeight="1">
      <c r="A36" s="13" t="s">
        <v>20</v>
      </c>
      <c r="B36" s="82"/>
      <c r="C36" s="83"/>
      <c r="D36" s="23">
        <v>0</v>
      </c>
    </row>
    <row r="37" spans="1:4" ht="24.75" customHeight="1">
      <c r="A37" s="7" t="s">
        <v>0</v>
      </c>
      <c r="B37" s="73" t="s">
        <v>1</v>
      </c>
      <c r="C37" s="74"/>
      <c r="D37" s="7" t="s">
        <v>2</v>
      </c>
    </row>
    <row r="38" spans="1:4" ht="21" customHeight="1">
      <c r="A38" s="6">
        <v>211.213</v>
      </c>
      <c r="B38" s="56" t="s">
        <v>4</v>
      </c>
      <c r="C38" s="57"/>
      <c r="D38" s="5">
        <v>83026.29</v>
      </c>
    </row>
    <row r="39" spans="1:4" ht="21" customHeight="1">
      <c r="A39" s="6">
        <v>225</v>
      </c>
      <c r="B39" s="56" t="s">
        <v>6</v>
      </c>
      <c r="C39" s="57"/>
      <c r="D39" s="5">
        <v>273600.46</v>
      </c>
    </row>
    <row r="40" spans="1:4" ht="21" customHeight="1">
      <c r="A40" s="6">
        <v>340</v>
      </c>
      <c r="B40" s="56" t="s">
        <v>7</v>
      </c>
      <c r="C40" s="57"/>
      <c r="D40" s="5">
        <f>9027464.29+119602.4+412322.84</f>
        <v>9559389.53</v>
      </c>
    </row>
    <row r="41" spans="1:4" ht="21" customHeight="1">
      <c r="A41" s="6">
        <v>222.226</v>
      </c>
      <c r="B41" s="56" t="s">
        <v>8</v>
      </c>
      <c r="C41" s="57"/>
      <c r="D41" s="5">
        <f>481443.14+130532.91+28800</f>
        <v>640776.05</v>
      </c>
    </row>
    <row r="42" spans="1:4" ht="21" customHeight="1">
      <c r="A42" s="6">
        <v>310</v>
      </c>
      <c r="B42" s="56" t="s">
        <v>12</v>
      </c>
      <c r="C42" s="57"/>
      <c r="D42" s="5">
        <v>246435.74</v>
      </c>
    </row>
    <row r="43" spans="1:4" ht="21" customHeight="1">
      <c r="A43" s="6">
        <v>290.212</v>
      </c>
      <c r="B43" s="56" t="s">
        <v>13</v>
      </c>
      <c r="C43" s="57"/>
      <c r="D43" s="5">
        <f>472.75</f>
        <v>472.75</v>
      </c>
    </row>
    <row r="44" spans="1:4" ht="22.5" customHeight="1">
      <c r="A44" s="4"/>
      <c r="B44" s="70" t="s">
        <v>9</v>
      </c>
      <c r="C44" s="71"/>
      <c r="D44" s="3">
        <f>SUM(D38:D43)</f>
        <v>10803700.82</v>
      </c>
    </row>
    <row r="45" spans="1:4" ht="33">
      <c r="A45" s="13" t="s">
        <v>45</v>
      </c>
      <c r="B45" s="52"/>
      <c r="C45" s="53"/>
      <c r="D45" s="32">
        <v>0</v>
      </c>
    </row>
    <row r="48" ht="33" customHeight="1"/>
    <row r="49" spans="1:5" ht="117.75" customHeight="1">
      <c r="A49" s="54"/>
      <c r="B49" s="54"/>
      <c r="C49" s="11"/>
      <c r="D49" s="11"/>
      <c r="E49" s="11"/>
    </row>
    <row r="50" ht="79.5" customHeight="1" hidden="1"/>
    <row r="51" spans="1:2" ht="79.5" customHeight="1" hidden="1">
      <c r="A51" s="55"/>
      <c r="B51" s="55"/>
    </row>
    <row r="52" ht="79.5" customHeight="1" hidden="1"/>
    <row r="53" ht="79.5" customHeight="1" hidden="1"/>
    <row r="54" ht="102" customHeight="1" hidden="1"/>
    <row r="55" ht="28.5" customHeight="1"/>
    <row r="56" ht="36" customHeight="1"/>
    <row r="57" ht="36" customHeight="1"/>
  </sheetData>
  <sheetProtection/>
  <mergeCells count="43">
    <mergeCell ref="B20:C20"/>
    <mergeCell ref="B22:C22"/>
    <mergeCell ref="B38:C38"/>
    <mergeCell ref="A49:B49"/>
    <mergeCell ref="B41:C41"/>
    <mergeCell ref="B43:C43"/>
    <mergeCell ref="B44:C44"/>
    <mergeCell ref="B36:C36"/>
    <mergeCell ref="B45:C45"/>
    <mergeCell ref="B30:C30"/>
    <mergeCell ref="B17:C17"/>
    <mergeCell ref="A51:B51"/>
    <mergeCell ref="B15:C15"/>
    <mergeCell ref="B16:C16"/>
    <mergeCell ref="A19:D19"/>
    <mergeCell ref="B25:C25"/>
    <mergeCell ref="B21:C21"/>
    <mergeCell ref="B24:C24"/>
    <mergeCell ref="B23:C23"/>
    <mergeCell ref="B26:C26"/>
    <mergeCell ref="A2:E2"/>
    <mergeCell ref="A3:E3"/>
    <mergeCell ref="A5:D5"/>
    <mergeCell ref="B7:C7"/>
    <mergeCell ref="B8:C8"/>
    <mergeCell ref="B6:C6"/>
    <mergeCell ref="B9:C9"/>
    <mergeCell ref="B27:C27"/>
    <mergeCell ref="B33:C33"/>
    <mergeCell ref="A28:D28"/>
    <mergeCell ref="B29:C29"/>
    <mergeCell ref="B10:C10"/>
    <mergeCell ref="B11:C11"/>
    <mergeCell ref="B12:C12"/>
    <mergeCell ref="B13:C13"/>
    <mergeCell ref="B14:C14"/>
    <mergeCell ref="B31:C31"/>
    <mergeCell ref="B32:C32"/>
    <mergeCell ref="A35:D35"/>
    <mergeCell ref="B42:C42"/>
    <mergeCell ref="B37:C37"/>
    <mergeCell ref="B40:C40"/>
    <mergeCell ref="B39:C39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28">
      <selection activeCell="A16" sqref="A16"/>
    </sheetView>
  </sheetViews>
  <sheetFormatPr defaultColWidth="9.140625" defaultRowHeight="15"/>
  <cols>
    <col min="1" max="1" width="14.14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8" width="8.8515625" style="1" customWidth="1"/>
    <col min="9" max="9" width="12.57421875" style="1" bestFit="1" customWidth="1"/>
    <col min="10" max="16384" width="8.8515625" style="1" customWidth="1"/>
  </cols>
  <sheetData>
    <row r="2" spans="1:7" ht="33.75" customHeight="1">
      <c r="A2" s="80" t="s">
        <v>34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16.5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4">
        <v>0</v>
      </c>
    </row>
    <row r="7" spans="1:4" ht="16.5">
      <c r="A7" s="7" t="s">
        <v>0</v>
      </c>
      <c r="B7" s="73" t="s">
        <v>1</v>
      </c>
      <c r="C7" s="74"/>
      <c r="D7" s="7" t="s">
        <v>2</v>
      </c>
    </row>
    <row r="8" spans="1:4" ht="16.5">
      <c r="A8" s="6">
        <v>211.213</v>
      </c>
      <c r="B8" s="56" t="s">
        <v>4</v>
      </c>
      <c r="C8" s="57"/>
      <c r="D8" s="5">
        <v>35944423.47</v>
      </c>
    </row>
    <row r="9" spans="1:4" ht="16.5">
      <c r="A9" s="6">
        <v>214</v>
      </c>
      <c r="B9" s="56" t="s">
        <v>47</v>
      </c>
      <c r="C9" s="57"/>
      <c r="D9" s="5">
        <v>547972.48</v>
      </c>
    </row>
    <row r="10" spans="1:4" ht="30.75" customHeight="1">
      <c r="A10" s="6">
        <v>266</v>
      </c>
      <c r="B10" s="75" t="s">
        <v>17</v>
      </c>
      <c r="C10" s="77"/>
      <c r="D10" s="5">
        <v>105918.92</v>
      </c>
    </row>
    <row r="11" spans="1:4" ht="16.5">
      <c r="A11" s="6">
        <v>221.223</v>
      </c>
      <c r="B11" s="56" t="s">
        <v>5</v>
      </c>
      <c r="C11" s="57"/>
      <c r="D11" s="5">
        <v>1747408.17</v>
      </c>
    </row>
    <row r="12" spans="1:4" ht="16.5">
      <c r="A12" s="6">
        <v>225</v>
      </c>
      <c r="B12" s="56" t="s">
        <v>6</v>
      </c>
      <c r="C12" s="57"/>
      <c r="D12" s="5">
        <v>277586.79</v>
      </c>
    </row>
    <row r="13" spans="1:4" ht="16.5">
      <c r="A13" s="6">
        <v>340</v>
      </c>
      <c r="B13" s="56" t="s">
        <v>7</v>
      </c>
      <c r="C13" s="57"/>
      <c r="D13" s="5">
        <v>132677.2</v>
      </c>
    </row>
    <row r="14" spans="1:4" ht="16.5">
      <c r="A14" s="6">
        <v>222.226</v>
      </c>
      <c r="B14" s="56" t="s">
        <v>8</v>
      </c>
      <c r="C14" s="57"/>
      <c r="D14" s="5">
        <v>267715.2</v>
      </c>
    </row>
    <row r="15" spans="1:4" ht="16.5">
      <c r="A15" s="6">
        <v>290</v>
      </c>
      <c r="B15" s="56" t="s">
        <v>13</v>
      </c>
      <c r="C15" s="57"/>
      <c r="D15" s="5">
        <v>267159.27</v>
      </c>
    </row>
    <row r="16" spans="1:6" ht="16.5" customHeight="1">
      <c r="A16" s="4"/>
      <c r="B16" s="70" t="s">
        <v>9</v>
      </c>
      <c r="C16" s="71"/>
      <c r="D16" s="3">
        <f>SUM(D8:D15)</f>
        <v>39290861.50000001</v>
      </c>
      <c r="E16" s="9"/>
      <c r="F16" s="8"/>
    </row>
    <row r="17" spans="1:4" ht="33.75" customHeight="1">
      <c r="A17" s="13" t="s">
        <v>45</v>
      </c>
      <c r="B17" s="52"/>
      <c r="C17" s="53"/>
      <c r="D17" s="24">
        <v>0</v>
      </c>
    </row>
    <row r="19" spans="1:4" ht="17.25" customHeight="1">
      <c r="A19" s="72" t="s">
        <v>10</v>
      </c>
      <c r="B19" s="72"/>
      <c r="C19" s="72"/>
      <c r="D19" s="72"/>
    </row>
    <row r="20" spans="1:4" ht="38.25" customHeight="1">
      <c r="A20" s="13" t="s">
        <v>20</v>
      </c>
      <c r="B20" s="78"/>
      <c r="C20" s="79"/>
      <c r="D20" s="14">
        <v>0</v>
      </c>
    </row>
    <row r="21" spans="1:4" ht="22.5" customHeight="1">
      <c r="A21" s="7" t="s">
        <v>0</v>
      </c>
      <c r="B21" s="73" t="s">
        <v>1</v>
      </c>
      <c r="C21" s="74"/>
      <c r="D21" s="7" t="s">
        <v>2</v>
      </c>
    </row>
    <row r="22" spans="1:4" ht="35.25" customHeight="1">
      <c r="A22" s="6">
        <v>212.214</v>
      </c>
      <c r="B22" s="75" t="s">
        <v>14</v>
      </c>
      <c r="C22" s="76"/>
      <c r="D22" s="5">
        <v>216468.67</v>
      </c>
    </row>
    <row r="23" spans="1:4" ht="35.25" customHeight="1">
      <c r="A23" s="6" t="s">
        <v>11</v>
      </c>
      <c r="B23" s="75" t="s">
        <v>53</v>
      </c>
      <c r="C23" s="76"/>
      <c r="D23" s="5">
        <v>150000</v>
      </c>
    </row>
    <row r="24" spans="1:4" ht="20.25" customHeight="1">
      <c r="A24" s="12">
        <v>310</v>
      </c>
      <c r="B24" s="56" t="s">
        <v>12</v>
      </c>
      <c r="C24" s="57"/>
      <c r="D24" s="5">
        <v>398006.8</v>
      </c>
    </row>
    <row r="25" spans="1:4" ht="20.25" customHeight="1">
      <c r="A25" s="12">
        <v>290</v>
      </c>
      <c r="B25" s="56" t="s">
        <v>15</v>
      </c>
      <c r="C25" s="57"/>
      <c r="D25" s="5">
        <v>9189.94</v>
      </c>
    </row>
    <row r="26" spans="1:6" ht="16.5">
      <c r="A26" s="4"/>
      <c r="B26" s="70" t="s">
        <v>9</v>
      </c>
      <c r="C26" s="71"/>
      <c r="D26" s="3">
        <f>SUM(D22:D25)</f>
        <v>773665.4099999999</v>
      </c>
      <c r="F26" s="8"/>
    </row>
    <row r="27" spans="1:4" ht="33.75" customHeight="1">
      <c r="A27" s="13" t="s">
        <v>45</v>
      </c>
      <c r="B27" s="52"/>
      <c r="C27" s="53"/>
      <c r="D27" s="24">
        <v>0</v>
      </c>
    </row>
    <row r="28" spans="1:4" ht="12.75" customHeight="1">
      <c r="A28" s="34"/>
      <c r="B28" s="35"/>
      <c r="C28" s="35"/>
      <c r="D28" s="36"/>
    </row>
    <row r="29" spans="1:4" ht="18.75" customHeight="1">
      <c r="A29" s="59" t="s">
        <v>21</v>
      </c>
      <c r="B29" s="59"/>
      <c r="C29" s="59"/>
      <c r="D29" s="59"/>
    </row>
    <row r="30" spans="1:4" ht="33.75" customHeight="1">
      <c r="A30" s="40" t="s">
        <v>20</v>
      </c>
      <c r="B30" s="60"/>
      <c r="C30" s="61"/>
      <c r="D30" s="17">
        <v>0</v>
      </c>
    </row>
    <row r="31" spans="1:4" ht="18" customHeight="1">
      <c r="A31" s="41" t="s">
        <v>0</v>
      </c>
      <c r="B31" s="62" t="s">
        <v>1</v>
      </c>
      <c r="C31" s="63"/>
      <c r="D31" s="41" t="s">
        <v>2</v>
      </c>
    </row>
    <row r="32" spans="1:4" ht="33.75" customHeight="1">
      <c r="A32" s="42">
        <v>262</v>
      </c>
      <c r="B32" s="64" t="s">
        <v>24</v>
      </c>
      <c r="C32" s="65"/>
      <c r="D32" s="18">
        <v>897709.18</v>
      </c>
    </row>
    <row r="33" spans="1:4" ht="21.75" customHeight="1">
      <c r="A33" s="43"/>
      <c r="B33" s="66" t="s">
        <v>9</v>
      </c>
      <c r="C33" s="67"/>
      <c r="D33" s="44">
        <f>SUM(D32)</f>
        <v>897709.18</v>
      </c>
    </row>
    <row r="34" spans="1:4" ht="33.75" customHeight="1">
      <c r="A34" s="40" t="s">
        <v>45</v>
      </c>
      <c r="B34" s="68"/>
      <c r="C34" s="69"/>
      <c r="D34" s="45">
        <v>0</v>
      </c>
    </row>
    <row r="36" spans="1:4" ht="36" customHeight="1">
      <c r="A36" s="59" t="s">
        <v>22</v>
      </c>
      <c r="B36" s="59"/>
      <c r="C36" s="59"/>
      <c r="D36" s="59"/>
    </row>
    <row r="37" spans="1:4" ht="32.25" customHeight="1">
      <c r="A37" s="13" t="s">
        <v>20</v>
      </c>
      <c r="B37" s="85"/>
      <c r="C37" s="86"/>
      <c r="D37" s="31">
        <v>0</v>
      </c>
    </row>
    <row r="38" spans="1:4" ht="16.5">
      <c r="A38" s="7" t="s">
        <v>0</v>
      </c>
      <c r="B38" s="73" t="s">
        <v>1</v>
      </c>
      <c r="C38" s="74"/>
      <c r="D38" s="7" t="s">
        <v>2</v>
      </c>
    </row>
    <row r="39" spans="1:4" ht="16.5">
      <c r="A39" s="6">
        <v>211.213</v>
      </c>
      <c r="B39" s="56" t="s">
        <v>4</v>
      </c>
      <c r="C39" s="57"/>
      <c r="D39" s="5">
        <f>73595.91+22274.66</f>
        <v>95870.57</v>
      </c>
    </row>
    <row r="40" spans="1:4" ht="16.5">
      <c r="A40" s="6">
        <v>225</v>
      </c>
      <c r="B40" s="56" t="s">
        <v>6</v>
      </c>
      <c r="C40" s="57"/>
      <c r="D40" s="5">
        <v>76390.88</v>
      </c>
    </row>
    <row r="41" spans="1:4" ht="16.5">
      <c r="A41" s="6">
        <v>340</v>
      </c>
      <c r="B41" s="56" t="s">
        <v>7</v>
      </c>
      <c r="C41" s="57"/>
      <c r="D41" s="5">
        <v>7144335.92</v>
      </c>
    </row>
    <row r="42" spans="1:4" ht="16.5">
      <c r="A42" s="6">
        <v>222.226</v>
      </c>
      <c r="B42" s="56" t="s">
        <v>8</v>
      </c>
      <c r="C42" s="57"/>
      <c r="D42" s="5">
        <f>27540+284222.4+77592.75</f>
        <v>389355.15</v>
      </c>
    </row>
    <row r="43" spans="1:4" ht="16.5">
      <c r="A43" s="6">
        <v>310</v>
      </c>
      <c r="B43" s="56" t="s">
        <v>12</v>
      </c>
      <c r="C43" s="57"/>
      <c r="D43" s="5">
        <v>235899</v>
      </c>
    </row>
    <row r="44" spans="1:4" ht="16.5">
      <c r="A44" s="6">
        <v>290.212</v>
      </c>
      <c r="B44" s="56" t="s">
        <v>13</v>
      </c>
      <c r="C44" s="57"/>
      <c r="D44" s="5">
        <f>392.94</f>
        <v>392.94</v>
      </c>
    </row>
    <row r="45" spans="1:4" ht="16.5">
      <c r="A45" s="4"/>
      <c r="B45" s="70" t="s">
        <v>9</v>
      </c>
      <c r="C45" s="71"/>
      <c r="D45" s="3">
        <f>SUM(D39:D44)</f>
        <v>7942244.460000001</v>
      </c>
    </row>
    <row r="46" spans="1:4" ht="33.75" customHeight="1">
      <c r="A46" s="13" t="s">
        <v>45</v>
      </c>
      <c r="B46" s="52"/>
      <c r="C46" s="53"/>
      <c r="D46" s="24">
        <v>4378</v>
      </c>
    </row>
    <row r="47" spans="1:5" ht="15">
      <c r="A47" s="54"/>
      <c r="B47" s="54"/>
      <c r="C47" s="11"/>
      <c r="D47" s="11"/>
      <c r="E47" s="11"/>
    </row>
    <row r="49" spans="1:2" ht="13.5">
      <c r="A49" s="55"/>
      <c r="B49" s="55"/>
    </row>
  </sheetData>
  <sheetProtection/>
  <mergeCells count="43">
    <mergeCell ref="B16:C16"/>
    <mergeCell ref="B17:C17"/>
    <mergeCell ref="B13:C13"/>
    <mergeCell ref="B26:C26"/>
    <mergeCell ref="B23:C23"/>
    <mergeCell ref="B24:C24"/>
    <mergeCell ref="B25:C25"/>
    <mergeCell ref="A2:E2"/>
    <mergeCell ref="A3:E3"/>
    <mergeCell ref="A5:D5"/>
    <mergeCell ref="B7:C7"/>
    <mergeCell ref="B6:C6"/>
    <mergeCell ref="B15:C15"/>
    <mergeCell ref="B8:C8"/>
    <mergeCell ref="B14:C14"/>
    <mergeCell ref="B9:C9"/>
    <mergeCell ref="B46:C46"/>
    <mergeCell ref="B27:C27"/>
    <mergeCell ref="A29:D29"/>
    <mergeCell ref="B30:C30"/>
    <mergeCell ref="B38:C38"/>
    <mergeCell ref="B10:C10"/>
    <mergeCell ref="B11:C11"/>
    <mergeCell ref="B12:C12"/>
    <mergeCell ref="A36:D36"/>
    <mergeCell ref="B20:C20"/>
    <mergeCell ref="B40:C40"/>
    <mergeCell ref="B31:C31"/>
    <mergeCell ref="B45:C45"/>
    <mergeCell ref="B37:C37"/>
    <mergeCell ref="B32:C32"/>
    <mergeCell ref="B33:C33"/>
    <mergeCell ref="B34:C34"/>
    <mergeCell ref="A49:B49"/>
    <mergeCell ref="B42:C42"/>
    <mergeCell ref="A19:D19"/>
    <mergeCell ref="B43:C43"/>
    <mergeCell ref="B44:C44"/>
    <mergeCell ref="B39:C39"/>
    <mergeCell ref="B41:C41"/>
    <mergeCell ref="A47:B47"/>
    <mergeCell ref="B21:C21"/>
    <mergeCell ref="B22:C2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7">
      <selection activeCell="A2" sqref="A2:E2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57421875" style="1" bestFit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6.75" customHeight="1">
      <c r="A2" s="80" t="s">
        <v>37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16.5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16.5">
      <c r="A7" s="7" t="s">
        <v>0</v>
      </c>
      <c r="B7" s="73" t="s">
        <v>1</v>
      </c>
      <c r="C7" s="74"/>
      <c r="D7" s="7" t="s">
        <v>2</v>
      </c>
    </row>
    <row r="8" spans="1:4" ht="16.5">
      <c r="A8" s="6">
        <v>211.213</v>
      </c>
      <c r="B8" s="56" t="s">
        <v>4</v>
      </c>
      <c r="C8" s="57"/>
      <c r="D8" s="5">
        <v>35499312.65</v>
      </c>
    </row>
    <row r="9" spans="1:4" ht="16.5">
      <c r="A9" s="6">
        <v>214</v>
      </c>
      <c r="B9" s="56" t="s">
        <v>47</v>
      </c>
      <c r="C9" s="84"/>
      <c r="D9" s="5">
        <v>349142.39</v>
      </c>
    </row>
    <row r="10" spans="1:4" ht="33.75" customHeight="1">
      <c r="A10" s="6">
        <v>266</v>
      </c>
      <c r="B10" s="75" t="s">
        <v>17</v>
      </c>
      <c r="C10" s="77"/>
      <c r="D10" s="5">
        <v>124536.7</v>
      </c>
    </row>
    <row r="11" spans="1:4" ht="16.5">
      <c r="A11" s="6">
        <v>221.223</v>
      </c>
      <c r="B11" s="56" t="s">
        <v>5</v>
      </c>
      <c r="C11" s="57"/>
      <c r="D11" s="5">
        <v>2422642.22</v>
      </c>
    </row>
    <row r="12" spans="1:4" ht="16.5">
      <c r="A12" s="6">
        <v>225</v>
      </c>
      <c r="B12" s="56" t="s">
        <v>6</v>
      </c>
      <c r="C12" s="57"/>
      <c r="D12" s="5">
        <v>226833.18</v>
      </c>
    </row>
    <row r="13" spans="1:4" ht="16.5">
      <c r="A13" s="6">
        <v>340</v>
      </c>
      <c r="B13" s="56" t="s">
        <v>7</v>
      </c>
      <c r="C13" s="57"/>
      <c r="D13" s="5">
        <v>163591</v>
      </c>
    </row>
    <row r="14" spans="1:4" ht="16.5">
      <c r="A14" s="6">
        <v>226</v>
      </c>
      <c r="B14" s="56" t="s">
        <v>8</v>
      </c>
      <c r="C14" s="57"/>
      <c r="D14" s="5">
        <v>296418.7</v>
      </c>
    </row>
    <row r="15" spans="1:4" ht="16.5">
      <c r="A15" s="6">
        <v>290</v>
      </c>
      <c r="B15" s="56" t="s">
        <v>13</v>
      </c>
      <c r="C15" s="57"/>
      <c r="D15" s="5">
        <v>957275.49</v>
      </c>
    </row>
    <row r="16" spans="1:4" ht="16.5">
      <c r="A16" s="12">
        <v>310</v>
      </c>
      <c r="B16" s="56" t="s">
        <v>12</v>
      </c>
      <c r="C16" s="57"/>
      <c r="D16" s="5">
        <v>48700</v>
      </c>
    </row>
    <row r="17" spans="1:6" s="9" customFormat="1" ht="16.5" customHeight="1">
      <c r="A17" s="4"/>
      <c r="B17" s="70" t="s">
        <v>9</v>
      </c>
      <c r="C17" s="71"/>
      <c r="D17" s="3">
        <f>SUM(D8:D16)</f>
        <v>40088452.330000006</v>
      </c>
      <c r="F17" s="15"/>
    </row>
    <row r="18" spans="1:4" ht="33">
      <c r="A18" s="13" t="s">
        <v>45</v>
      </c>
      <c r="B18" s="52"/>
      <c r="C18" s="53"/>
      <c r="D18" s="32">
        <v>0</v>
      </c>
    </row>
    <row r="20" spans="1:4" ht="16.5">
      <c r="A20" s="72" t="s">
        <v>10</v>
      </c>
      <c r="B20" s="72"/>
      <c r="C20" s="72"/>
      <c r="D20" s="72"/>
    </row>
    <row r="21" spans="1:4" ht="37.5" customHeight="1">
      <c r="A21" s="13" t="s">
        <v>20</v>
      </c>
      <c r="B21" s="78"/>
      <c r="C21" s="79"/>
      <c r="D21" s="17">
        <v>0</v>
      </c>
    </row>
    <row r="22" spans="1:4" ht="16.5">
      <c r="A22" s="7" t="s">
        <v>0</v>
      </c>
      <c r="B22" s="73" t="s">
        <v>1</v>
      </c>
      <c r="C22" s="74"/>
      <c r="D22" s="7" t="s">
        <v>2</v>
      </c>
    </row>
    <row r="23" spans="1:4" ht="38.25" customHeight="1">
      <c r="A23" s="6">
        <v>212.214</v>
      </c>
      <c r="B23" s="75" t="s">
        <v>14</v>
      </c>
      <c r="C23" s="76"/>
      <c r="D23" s="5">
        <v>72344.5</v>
      </c>
    </row>
    <row r="24" spans="1:4" ht="22.5" customHeight="1">
      <c r="A24" s="6" t="s">
        <v>11</v>
      </c>
      <c r="B24" s="56" t="s">
        <v>48</v>
      </c>
      <c r="C24" s="57"/>
      <c r="D24" s="5">
        <v>200000</v>
      </c>
    </row>
    <row r="25" spans="1:4" ht="20.25" customHeight="1">
      <c r="A25" s="12">
        <v>290</v>
      </c>
      <c r="B25" s="56" t="s">
        <v>15</v>
      </c>
      <c r="C25" s="57"/>
      <c r="D25" s="5">
        <v>8008.35</v>
      </c>
    </row>
    <row r="26" spans="1:4" ht="35.25" customHeight="1">
      <c r="A26" s="12">
        <v>310</v>
      </c>
      <c r="B26" s="56" t="s">
        <v>12</v>
      </c>
      <c r="C26" s="57"/>
      <c r="D26" s="5">
        <v>60000</v>
      </c>
    </row>
    <row r="27" spans="1:6" ht="18.75" customHeight="1">
      <c r="A27" s="4"/>
      <c r="B27" s="70" t="s">
        <v>9</v>
      </c>
      <c r="C27" s="71"/>
      <c r="D27" s="3">
        <f>SUM(D23:D26)</f>
        <v>340352.85</v>
      </c>
      <c r="F27" s="15"/>
    </row>
    <row r="28" spans="1:4" ht="33">
      <c r="A28" s="13" t="s">
        <v>45</v>
      </c>
      <c r="B28" s="52"/>
      <c r="C28" s="53"/>
      <c r="D28" s="32">
        <v>0</v>
      </c>
    </row>
    <row r="29" spans="1:4" ht="16.5">
      <c r="A29" s="34"/>
      <c r="B29" s="35"/>
      <c r="C29" s="35"/>
      <c r="D29" s="37"/>
    </row>
    <row r="30" spans="1:4" ht="16.5">
      <c r="A30" s="59" t="s">
        <v>21</v>
      </c>
      <c r="B30" s="59"/>
      <c r="C30" s="59"/>
      <c r="D30" s="59"/>
    </row>
    <row r="31" spans="1:4" ht="33">
      <c r="A31" s="40" t="s">
        <v>20</v>
      </c>
      <c r="B31" s="60"/>
      <c r="C31" s="61"/>
      <c r="D31" s="17">
        <v>0</v>
      </c>
    </row>
    <row r="32" spans="1:4" ht="16.5">
      <c r="A32" s="41" t="s">
        <v>0</v>
      </c>
      <c r="B32" s="62" t="s">
        <v>1</v>
      </c>
      <c r="C32" s="63"/>
      <c r="D32" s="41" t="s">
        <v>2</v>
      </c>
    </row>
    <row r="33" spans="1:4" ht="36" customHeight="1">
      <c r="A33" s="42">
        <v>262</v>
      </c>
      <c r="B33" s="64" t="s">
        <v>24</v>
      </c>
      <c r="C33" s="65"/>
      <c r="D33" s="18">
        <v>910294.67</v>
      </c>
    </row>
    <row r="34" spans="1:4" ht="16.5">
      <c r="A34" s="43"/>
      <c r="B34" s="66" t="s">
        <v>9</v>
      </c>
      <c r="C34" s="67"/>
      <c r="D34" s="44">
        <f>SUM(D33)</f>
        <v>910294.67</v>
      </c>
    </row>
    <row r="35" spans="1:4" ht="33">
      <c r="A35" s="40" t="s">
        <v>45</v>
      </c>
      <c r="B35" s="68"/>
      <c r="C35" s="69"/>
      <c r="D35" s="45">
        <v>0</v>
      </c>
    </row>
    <row r="36" ht="14.25" customHeight="1"/>
    <row r="37" spans="1:9" ht="30" customHeight="1">
      <c r="A37" s="59" t="s">
        <v>22</v>
      </c>
      <c r="B37" s="59"/>
      <c r="C37" s="59"/>
      <c r="D37" s="59"/>
      <c r="I37" s="8"/>
    </row>
    <row r="38" spans="1:4" ht="29.25" customHeight="1">
      <c r="A38" s="13" t="s">
        <v>20</v>
      </c>
      <c r="B38" s="85"/>
      <c r="C38" s="86"/>
      <c r="D38" s="31">
        <v>56384.51</v>
      </c>
    </row>
    <row r="39" spans="1:4" ht="24.75" customHeight="1">
      <c r="A39" s="7" t="s">
        <v>0</v>
      </c>
      <c r="B39" s="73" t="s">
        <v>1</v>
      </c>
      <c r="C39" s="74"/>
      <c r="D39" s="7" t="s">
        <v>2</v>
      </c>
    </row>
    <row r="40" spans="1:4" ht="21" customHeight="1">
      <c r="A40" s="6">
        <v>211.213</v>
      </c>
      <c r="B40" s="56" t="s">
        <v>4</v>
      </c>
      <c r="C40" s="57"/>
      <c r="D40" s="5">
        <f>24818.41+7552.29</f>
        <v>32370.7</v>
      </c>
    </row>
    <row r="41" spans="1:4" ht="21" customHeight="1">
      <c r="A41" s="6">
        <v>340</v>
      </c>
      <c r="B41" s="56" t="s">
        <v>7</v>
      </c>
      <c r="C41" s="57"/>
      <c r="D41" s="5">
        <f>6505208.24+262694.77+5835+193271.93</f>
        <v>6967009.9399999995</v>
      </c>
    </row>
    <row r="42" spans="1:4" ht="21" customHeight="1">
      <c r="A42" s="6">
        <v>222.226</v>
      </c>
      <c r="B42" s="56" t="s">
        <v>8</v>
      </c>
      <c r="C42" s="57"/>
      <c r="D42" s="5">
        <f>268358.1</f>
        <v>268358.1</v>
      </c>
    </row>
    <row r="43" spans="1:4" ht="21" customHeight="1">
      <c r="A43" s="6">
        <v>310</v>
      </c>
      <c r="B43" s="56" t="s">
        <v>12</v>
      </c>
      <c r="C43" s="57"/>
      <c r="D43" s="5">
        <v>527184.6</v>
      </c>
    </row>
    <row r="44" spans="1:4" ht="21" customHeight="1">
      <c r="A44" s="6">
        <v>290.212</v>
      </c>
      <c r="B44" s="56" t="s">
        <v>13</v>
      </c>
      <c r="C44" s="57"/>
      <c r="D44" s="5">
        <f>437.96+17.89</f>
        <v>455.84999999999997</v>
      </c>
    </row>
    <row r="45" spans="1:4" ht="22.5" customHeight="1">
      <c r="A45" s="4"/>
      <c r="B45" s="70" t="s">
        <v>9</v>
      </c>
      <c r="C45" s="71"/>
      <c r="D45" s="3">
        <f>SUM(D40:D44)</f>
        <v>7795379.189999999</v>
      </c>
    </row>
    <row r="46" spans="1:4" ht="33">
      <c r="A46" s="13" t="s">
        <v>45</v>
      </c>
      <c r="B46" s="52"/>
      <c r="C46" s="53"/>
      <c r="D46" s="32">
        <v>80886.47</v>
      </c>
    </row>
    <row r="49" ht="33" customHeight="1"/>
    <row r="50" spans="1:5" ht="15">
      <c r="A50" s="54"/>
      <c r="B50" s="54"/>
      <c r="C50" s="11"/>
      <c r="D50" s="11"/>
      <c r="E50" s="11"/>
    </row>
    <row r="52" spans="1:2" ht="13.5">
      <c r="A52" s="55"/>
      <c r="B52" s="55"/>
    </row>
  </sheetData>
  <sheetProtection/>
  <mergeCells count="43">
    <mergeCell ref="B6:C6"/>
    <mergeCell ref="B9:C9"/>
    <mergeCell ref="B16:C16"/>
    <mergeCell ref="B35:C35"/>
    <mergeCell ref="B39:C39"/>
    <mergeCell ref="B40:C40"/>
    <mergeCell ref="B27:C27"/>
    <mergeCell ref="A37:D37"/>
    <mergeCell ref="B38:C38"/>
    <mergeCell ref="B28:C28"/>
    <mergeCell ref="B21:C21"/>
    <mergeCell ref="B15:C15"/>
    <mergeCell ref="B17:C17"/>
    <mergeCell ref="A20:D20"/>
    <mergeCell ref="B14:C14"/>
    <mergeCell ref="A2:E2"/>
    <mergeCell ref="A3:E3"/>
    <mergeCell ref="A5:D5"/>
    <mergeCell ref="B7:C7"/>
    <mergeCell ref="B8:C8"/>
    <mergeCell ref="B18:C18"/>
    <mergeCell ref="B25:C25"/>
    <mergeCell ref="A30:D30"/>
    <mergeCell ref="B31:C31"/>
    <mergeCell ref="B26:C26"/>
    <mergeCell ref="B10:C10"/>
    <mergeCell ref="B11:C11"/>
    <mergeCell ref="B12:C12"/>
    <mergeCell ref="B13:C13"/>
    <mergeCell ref="B22:C22"/>
    <mergeCell ref="B33:C33"/>
    <mergeCell ref="B24:C24"/>
    <mergeCell ref="B34:C34"/>
    <mergeCell ref="B44:C44"/>
    <mergeCell ref="B45:C45"/>
    <mergeCell ref="B23:C23"/>
    <mergeCell ref="B32:C32"/>
    <mergeCell ref="A52:B52"/>
    <mergeCell ref="A50:B50"/>
    <mergeCell ref="B41:C41"/>
    <mergeCell ref="B42:C42"/>
    <mergeCell ref="B43:C43"/>
    <mergeCell ref="B46:C46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25">
      <selection activeCell="B40" sqref="B40:C40"/>
    </sheetView>
  </sheetViews>
  <sheetFormatPr defaultColWidth="9.140625" defaultRowHeight="15"/>
  <cols>
    <col min="1" max="1" width="18.14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43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29086816.22</v>
      </c>
    </row>
    <row r="9" spans="1:4" ht="27" customHeight="1">
      <c r="A9" s="6">
        <v>214</v>
      </c>
      <c r="B9" s="56" t="s">
        <v>47</v>
      </c>
      <c r="C9" s="57"/>
      <c r="D9" s="5">
        <v>332986.2</v>
      </c>
    </row>
    <row r="10" spans="1:4" ht="33" customHeight="1">
      <c r="A10" s="6">
        <v>266</v>
      </c>
      <c r="B10" s="75" t="s">
        <v>17</v>
      </c>
      <c r="C10" s="77"/>
      <c r="D10" s="5">
        <v>53255.3</v>
      </c>
    </row>
    <row r="11" spans="1:4" ht="21.75" customHeight="1">
      <c r="A11" s="6">
        <v>221.223</v>
      </c>
      <c r="B11" s="56" t="s">
        <v>5</v>
      </c>
      <c r="C11" s="57"/>
      <c r="D11" s="5">
        <v>1723000.18</v>
      </c>
    </row>
    <row r="12" spans="1:4" ht="21.75" customHeight="1">
      <c r="A12" s="6">
        <v>225</v>
      </c>
      <c r="B12" s="56" t="s">
        <v>6</v>
      </c>
      <c r="C12" s="57"/>
      <c r="D12" s="5">
        <v>437674.52</v>
      </c>
    </row>
    <row r="13" spans="1:4" ht="21.75" customHeight="1">
      <c r="A13" s="6">
        <v>340</v>
      </c>
      <c r="B13" s="56" t="s">
        <v>7</v>
      </c>
      <c r="C13" s="57"/>
      <c r="D13" s="5">
        <v>150192.71</v>
      </c>
    </row>
    <row r="14" spans="1:4" ht="21.75" customHeight="1">
      <c r="A14" s="6">
        <v>226</v>
      </c>
      <c r="B14" s="56" t="s">
        <v>8</v>
      </c>
      <c r="C14" s="57"/>
      <c r="D14" s="5">
        <v>229857.2</v>
      </c>
    </row>
    <row r="15" spans="1:4" ht="16.5">
      <c r="A15" s="6">
        <v>290</v>
      </c>
      <c r="B15" s="56" t="s">
        <v>13</v>
      </c>
      <c r="C15" s="57"/>
      <c r="D15" s="5">
        <v>304205.04</v>
      </c>
    </row>
    <row r="16" spans="1:4" ht="16.5">
      <c r="A16" s="6">
        <v>310</v>
      </c>
      <c r="B16" s="56" t="s">
        <v>12</v>
      </c>
      <c r="C16" s="57"/>
      <c r="D16" s="5">
        <v>75984</v>
      </c>
    </row>
    <row r="17" spans="1:6" ht="16.5" customHeight="1">
      <c r="A17" s="4"/>
      <c r="B17" s="70" t="s">
        <v>9</v>
      </c>
      <c r="C17" s="71"/>
      <c r="D17" s="3">
        <f>SUM(D8:D16)</f>
        <v>32393971.369999997</v>
      </c>
      <c r="E17" s="9"/>
      <c r="F17" s="8"/>
    </row>
    <row r="18" spans="1:4" ht="33" customHeight="1">
      <c r="A18" s="13" t="s">
        <v>45</v>
      </c>
      <c r="B18" s="58"/>
      <c r="C18" s="58"/>
      <c r="D18" s="32">
        <v>0</v>
      </c>
    </row>
    <row r="20" spans="1:4" ht="17.25" customHeight="1">
      <c r="A20" s="72" t="s">
        <v>10</v>
      </c>
      <c r="B20" s="72"/>
      <c r="C20" s="72"/>
      <c r="D20" s="72"/>
    </row>
    <row r="21" spans="1:4" ht="38.25" customHeight="1">
      <c r="A21" s="13" t="s">
        <v>20</v>
      </c>
      <c r="B21" s="78"/>
      <c r="C21" s="79"/>
      <c r="D21" s="17">
        <v>0</v>
      </c>
    </row>
    <row r="22" spans="1:4" ht="22.5" customHeight="1">
      <c r="A22" s="7" t="s">
        <v>0</v>
      </c>
      <c r="B22" s="73" t="s">
        <v>1</v>
      </c>
      <c r="C22" s="74"/>
      <c r="D22" s="7" t="s">
        <v>2</v>
      </c>
    </row>
    <row r="23" spans="1:4" ht="36" customHeight="1">
      <c r="A23" s="6">
        <v>214</v>
      </c>
      <c r="B23" s="75" t="s">
        <v>14</v>
      </c>
      <c r="C23" s="76"/>
      <c r="D23" s="5">
        <v>159621.87</v>
      </c>
    </row>
    <row r="24" spans="1:4" ht="20.25" customHeight="1">
      <c r="A24" s="12">
        <v>290</v>
      </c>
      <c r="B24" s="56" t="s">
        <v>15</v>
      </c>
      <c r="C24" s="57"/>
      <c r="D24" s="5">
        <v>3455.85</v>
      </c>
    </row>
    <row r="25" spans="1:4" ht="20.25" customHeight="1">
      <c r="A25" s="12">
        <v>310</v>
      </c>
      <c r="B25" s="56" t="s">
        <v>12</v>
      </c>
      <c r="C25" s="57"/>
      <c r="D25" s="5">
        <v>185101</v>
      </c>
    </row>
    <row r="26" spans="1:9" ht="30" customHeight="1">
      <c r="A26" s="4"/>
      <c r="B26" s="70" t="s">
        <v>9</v>
      </c>
      <c r="C26" s="71"/>
      <c r="D26" s="3">
        <f>SUM(D23:D25)</f>
        <v>348178.72</v>
      </c>
      <c r="F26" s="8"/>
      <c r="I26" s="8"/>
    </row>
    <row r="27" spans="1:4" ht="33" customHeight="1">
      <c r="A27" s="13" t="s">
        <v>45</v>
      </c>
      <c r="B27" s="58"/>
      <c r="C27" s="58"/>
      <c r="D27" s="32">
        <v>0</v>
      </c>
    </row>
    <row r="28" spans="1:4" ht="33" customHeight="1">
      <c r="A28" s="34"/>
      <c r="B28" s="35"/>
      <c r="C28" s="35"/>
      <c r="D28" s="37"/>
    </row>
    <row r="29" spans="1:4" ht="15.75" customHeight="1">
      <c r="A29" s="59" t="s">
        <v>21</v>
      </c>
      <c r="B29" s="59"/>
      <c r="C29" s="59"/>
      <c r="D29" s="59"/>
    </row>
    <row r="30" spans="1:4" ht="33" customHeight="1">
      <c r="A30" s="40" t="s">
        <v>20</v>
      </c>
      <c r="B30" s="60"/>
      <c r="C30" s="61"/>
      <c r="D30" s="17">
        <v>0</v>
      </c>
    </row>
    <row r="31" spans="1:4" ht="23.25" customHeight="1">
      <c r="A31" s="41" t="s">
        <v>0</v>
      </c>
      <c r="B31" s="62" t="s">
        <v>1</v>
      </c>
      <c r="C31" s="63"/>
      <c r="D31" s="41" t="s">
        <v>2</v>
      </c>
    </row>
    <row r="32" spans="1:4" ht="36" customHeight="1">
      <c r="A32" s="42">
        <v>262</v>
      </c>
      <c r="B32" s="64" t="s">
        <v>24</v>
      </c>
      <c r="C32" s="65"/>
      <c r="D32" s="18">
        <v>711562.01</v>
      </c>
    </row>
    <row r="33" spans="1:4" ht="21" customHeight="1">
      <c r="A33" s="43"/>
      <c r="B33" s="66" t="s">
        <v>9</v>
      </c>
      <c r="C33" s="67"/>
      <c r="D33" s="44">
        <f>SUM(D32)</f>
        <v>711562.01</v>
      </c>
    </row>
    <row r="34" spans="1:4" ht="33" customHeight="1">
      <c r="A34" s="40" t="s">
        <v>45</v>
      </c>
      <c r="B34" s="68"/>
      <c r="C34" s="69"/>
      <c r="D34" s="45">
        <v>0</v>
      </c>
    </row>
    <row r="35" ht="10.5" customHeight="1"/>
    <row r="36" spans="1:4" ht="35.25" customHeight="1">
      <c r="A36" s="59" t="s">
        <v>22</v>
      </c>
      <c r="B36" s="59"/>
      <c r="C36" s="59"/>
      <c r="D36" s="59"/>
    </row>
    <row r="37" spans="1:4" ht="31.5" customHeight="1">
      <c r="A37" s="13" t="s">
        <v>20</v>
      </c>
      <c r="B37" s="82"/>
      <c r="C37" s="83"/>
      <c r="D37" s="31">
        <v>0</v>
      </c>
    </row>
    <row r="38" spans="1:4" ht="22.5" customHeight="1">
      <c r="A38" s="7" t="s">
        <v>0</v>
      </c>
      <c r="B38" s="73" t="s">
        <v>1</v>
      </c>
      <c r="C38" s="74"/>
      <c r="D38" s="7" t="s">
        <v>2</v>
      </c>
    </row>
    <row r="39" spans="1:4" ht="21" customHeight="1">
      <c r="A39" s="6">
        <v>211.213</v>
      </c>
      <c r="B39" s="56" t="s">
        <v>4</v>
      </c>
      <c r="C39" s="57"/>
      <c r="D39" s="5">
        <v>14101.16</v>
      </c>
    </row>
    <row r="40" spans="1:4" ht="21" customHeight="1">
      <c r="A40" s="6">
        <v>221.223</v>
      </c>
      <c r="B40" s="56" t="s">
        <v>5</v>
      </c>
      <c r="C40" s="57"/>
      <c r="D40" s="5">
        <f>1497.98</f>
        <v>1497.98</v>
      </c>
    </row>
    <row r="41" spans="1:4" ht="21" customHeight="1">
      <c r="A41" s="6">
        <v>225</v>
      </c>
      <c r="B41" s="56" t="s">
        <v>6</v>
      </c>
      <c r="C41" s="57"/>
      <c r="D41" s="5">
        <f>8069.43+5580</f>
        <v>13649.43</v>
      </c>
    </row>
    <row r="42" spans="1:4" ht="21" customHeight="1">
      <c r="A42" s="6">
        <v>226</v>
      </c>
      <c r="B42" s="49" t="s">
        <v>8</v>
      </c>
      <c r="C42" s="22"/>
      <c r="D42" s="5">
        <f>40620+45969.24+12549.59</f>
        <v>99138.82999999999</v>
      </c>
    </row>
    <row r="43" spans="1:4" ht="21" customHeight="1">
      <c r="A43" s="6">
        <v>340</v>
      </c>
      <c r="B43" s="56" t="s">
        <v>7</v>
      </c>
      <c r="C43" s="57"/>
      <c r="D43" s="5">
        <f>5699607.38+744.6+301690.1</f>
        <v>6002042.079999999</v>
      </c>
    </row>
    <row r="44" spans="1:4" ht="22.5" customHeight="1">
      <c r="A44" s="6">
        <v>310</v>
      </c>
      <c r="B44" s="56" t="s">
        <v>12</v>
      </c>
      <c r="C44" s="57"/>
      <c r="D44" s="5">
        <v>39420</v>
      </c>
    </row>
    <row r="45" spans="1:4" ht="16.5">
      <c r="A45" s="6">
        <v>290.212</v>
      </c>
      <c r="B45" s="56" t="s">
        <v>13</v>
      </c>
      <c r="C45" s="57"/>
      <c r="D45" s="5">
        <f>4400+388.85</f>
        <v>4788.85</v>
      </c>
    </row>
    <row r="46" spans="1:4" ht="16.5">
      <c r="A46" s="4"/>
      <c r="B46" s="70" t="s">
        <v>9</v>
      </c>
      <c r="C46" s="71"/>
      <c r="D46" s="3">
        <f>SUM(D39:D45)</f>
        <v>6174638.329999999</v>
      </c>
    </row>
    <row r="47" spans="1:4" ht="33" customHeight="1">
      <c r="A47" s="13" t="s">
        <v>45</v>
      </c>
      <c r="B47" s="58"/>
      <c r="C47" s="58"/>
      <c r="D47" s="32">
        <v>0</v>
      </c>
    </row>
    <row r="48" ht="79.5" customHeight="1" hidden="1"/>
    <row r="49" spans="1:5" ht="79.5" customHeight="1" hidden="1">
      <c r="A49" s="54"/>
      <c r="B49" s="54"/>
      <c r="C49" s="11"/>
      <c r="D49" s="11"/>
      <c r="E49" s="11"/>
    </row>
    <row r="50" ht="79.5" customHeight="1" hidden="1"/>
    <row r="51" spans="1:2" ht="79.5" customHeight="1" hidden="1">
      <c r="A51" s="55"/>
      <c r="B51" s="55"/>
    </row>
    <row r="52" ht="102" customHeight="1" hidden="1"/>
    <row r="53" ht="36" customHeight="1"/>
    <row r="54" ht="36" customHeight="1"/>
  </sheetData>
  <sheetProtection/>
  <mergeCells count="43">
    <mergeCell ref="A2:E2"/>
    <mergeCell ref="A3:E3"/>
    <mergeCell ref="A5:D5"/>
    <mergeCell ref="B7:C7"/>
    <mergeCell ref="B11:C11"/>
    <mergeCell ref="B8:C8"/>
    <mergeCell ref="B10:C10"/>
    <mergeCell ref="B6:C6"/>
    <mergeCell ref="B9:C9"/>
    <mergeCell ref="B12:C12"/>
    <mergeCell ref="B13:C13"/>
    <mergeCell ref="B23:C23"/>
    <mergeCell ref="B14:C14"/>
    <mergeCell ref="B21:C21"/>
    <mergeCell ref="B22:C22"/>
    <mergeCell ref="B15:C15"/>
    <mergeCell ref="B17:C17"/>
    <mergeCell ref="A20:D20"/>
    <mergeCell ref="B18:C18"/>
    <mergeCell ref="B41:C41"/>
    <mergeCell ref="B40:C40"/>
    <mergeCell ref="A49:B49"/>
    <mergeCell ref="A51:B51"/>
    <mergeCell ref="B46:C46"/>
    <mergeCell ref="B45:C45"/>
    <mergeCell ref="B44:C44"/>
    <mergeCell ref="B47:C47"/>
    <mergeCell ref="A29:D29"/>
    <mergeCell ref="B30:C30"/>
    <mergeCell ref="B31:C31"/>
    <mergeCell ref="B32:C32"/>
    <mergeCell ref="B33:C33"/>
    <mergeCell ref="B34:C34"/>
    <mergeCell ref="B16:C16"/>
    <mergeCell ref="B25:C25"/>
    <mergeCell ref="B24:C24"/>
    <mergeCell ref="B43:C43"/>
    <mergeCell ref="B38:C38"/>
    <mergeCell ref="B39:C39"/>
    <mergeCell ref="B26:C26"/>
    <mergeCell ref="A36:D36"/>
    <mergeCell ref="B37:C37"/>
    <mergeCell ref="B27:C27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zoomScalePageLayoutView="0" workbookViewId="0" topLeftCell="A34">
      <selection activeCell="A29" sqref="A29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57421875" style="1" bestFit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40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31656991.98</v>
      </c>
    </row>
    <row r="9" spans="1:4" ht="16.5">
      <c r="A9" s="6">
        <v>214</v>
      </c>
      <c r="B9" s="56" t="s">
        <v>47</v>
      </c>
      <c r="C9" s="84"/>
      <c r="D9" s="5">
        <v>589569.12</v>
      </c>
    </row>
    <row r="10" spans="1:4" ht="39" customHeight="1">
      <c r="A10" s="6">
        <v>266</v>
      </c>
      <c r="B10" s="75" t="s">
        <v>17</v>
      </c>
      <c r="C10" s="77"/>
      <c r="D10" s="5">
        <v>95098.5</v>
      </c>
    </row>
    <row r="11" spans="1:4" ht="21.75" customHeight="1">
      <c r="A11" s="6">
        <v>221.223</v>
      </c>
      <c r="B11" s="56" t="s">
        <v>5</v>
      </c>
      <c r="C11" s="57"/>
      <c r="D11" s="5">
        <v>1752367.65</v>
      </c>
    </row>
    <row r="12" spans="1:4" ht="21.75" customHeight="1">
      <c r="A12" s="6">
        <v>225</v>
      </c>
      <c r="B12" s="56" t="s">
        <v>6</v>
      </c>
      <c r="C12" s="57"/>
      <c r="D12" s="5">
        <v>232419.12</v>
      </c>
    </row>
    <row r="13" spans="1:4" ht="21.75" customHeight="1">
      <c r="A13" s="6">
        <v>340</v>
      </c>
      <c r="B13" s="56" t="s">
        <v>7</v>
      </c>
      <c r="C13" s="57"/>
      <c r="D13" s="5">
        <v>141420.43</v>
      </c>
    </row>
    <row r="14" spans="1:4" ht="21.75" customHeight="1">
      <c r="A14" s="6">
        <v>226</v>
      </c>
      <c r="B14" s="56" t="s">
        <v>8</v>
      </c>
      <c r="C14" s="57"/>
      <c r="D14" s="5">
        <v>615906.52</v>
      </c>
    </row>
    <row r="15" spans="1:4" ht="16.5">
      <c r="A15" s="6">
        <v>290</v>
      </c>
      <c r="B15" s="56" t="s">
        <v>13</v>
      </c>
      <c r="C15" s="57"/>
      <c r="D15" s="5">
        <v>461222.83</v>
      </c>
    </row>
    <row r="16" spans="1:4" ht="16.5">
      <c r="A16" s="12">
        <v>310</v>
      </c>
      <c r="B16" s="56" t="s">
        <v>12</v>
      </c>
      <c r="C16" s="57"/>
      <c r="D16" s="5">
        <v>101660</v>
      </c>
    </row>
    <row r="17" spans="1:6" s="9" customFormat="1" ht="16.5" customHeight="1">
      <c r="A17" s="4"/>
      <c r="B17" s="70" t="s">
        <v>9</v>
      </c>
      <c r="C17" s="71"/>
      <c r="D17" s="3">
        <f>SUM(D8:D16)</f>
        <v>35646656.15</v>
      </c>
      <c r="F17" s="15"/>
    </row>
    <row r="18" spans="1:4" ht="33">
      <c r="A18" s="13" t="s">
        <v>45</v>
      </c>
      <c r="B18" s="58"/>
      <c r="C18" s="58"/>
      <c r="D18" s="32">
        <v>0</v>
      </c>
    </row>
    <row r="20" spans="1:4" ht="16.5">
      <c r="A20" s="72" t="s">
        <v>10</v>
      </c>
      <c r="B20" s="72"/>
      <c r="C20" s="72"/>
      <c r="D20" s="72"/>
    </row>
    <row r="21" spans="1:4" ht="37.5" customHeight="1">
      <c r="A21" s="13" t="s">
        <v>20</v>
      </c>
      <c r="B21" s="78"/>
      <c r="C21" s="79"/>
      <c r="D21" s="17">
        <v>0</v>
      </c>
    </row>
    <row r="22" spans="1:4" ht="16.5">
      <c r="A22" s="7" t="s">
        <v>0</v>
      </c>
      <c r="B22" s="73" t="s">
        <v>1</v>
      </c>
      <c r="C22" s="74"/>
      <c r="D22" s="7" t="s">
        <v>2</v>
      </c>
    </row>
    <row r="23" spans="1:4" ht="38.25" customHeight="1">
      <c r="A23" s="6">
        <v>212.214</v>
      </c>
      <c r="B23" s="75" t="s">
        <v>14</v>
      </c>
      <c r="C23" s="76"/>
      <c r="D23" s="5">
        <v>242681.57</v>
      </c>
    </row>
    <row r="24" spans="1:4" ht="22.5" customHeight="1">
      <c r="A24" s="6" t="s">
        <v>11</v>
      </c>
      <c r="B24" s="56" t="s">
        <v>48</v>
      </c>
      <c r="C24" s="57"/>
      <c r="D24" s="5">
        <v>350000</v>
      </c>
    </row>
    <row r="25" spans="1:4" ht="35.25" customHeight="1">
      <c r="A25" s="12">
        <v>310</v>
      </c>
      <c r="B25" s="56" t="s">
        <v>12</v>
      </c>
      <c r="C25" s="57"/>
      <c r="D25" s="5">
        <v>81828</v>
      </c>
    </row>
    <row r="26" spans="1:4" ht="20.25" customHeight="1">
      <c r="A26" s="12">
        <v>290</v>
      </c>
      <c r="B26" s="56" t="s">
        <v>15</v>
      </c>
      <c r="C26" s="57"/>
      <c r="D26" s="5">
        <v>21288.73</v>
      </c>
    </row>
    <row r="27" spans="1:6" ht="18.75" customHeight="1">
      <c r="A27" s="4"/>
      <c r="B27" s="70" t="s">
        <v>9</v>
      </c>
      <c r="C27" s="71"/>
      <c r="D27" s="3">
        <f>SUM(D23:D26)</f>
        <v>695798.3</v>
      </c>
      <c r="F27" s="15"/>
    </row>
    <row r="28" spans="1:4" ht="33">
      <c r="A28" s="13" t="s">
        <v>45</v>
      </c>
      <c r="B28" s="58"/>
      <c r="C28" s="58"/>
      <c r="D28" s="32">
        <v>0</v>
      </c>
    </row>
    <row r="29" spans="1:4" ht="16.5">
      <c r="A29" s="34"/>
      <c r="B29" s="35"/>
      <c r="C29" s="35"/>
      <c r="D29" s="37"/>
    </row>
    <row r="30" spans="1:4" ht="16.5">
      <c r="A30" s="59" t="s">
        <v>21</v>
      </c>
      <c r="B30" s="59"/>
      <c r="C30" s="59"/>
      <c r="D30" s="59"/>
    </row>
    <row r="31" spans="1:4" ht="33">
      <c r="A31" s="40" t="s">
        <v>20</v>
      </c>
      <c r="B31" s="60"/>
      <c r="C31" s="61"/>
      <c r="D31" s="17">
        <v>0</v>
      </c>
    </row>
    <row r="32" spans="1:4" ht="16.5">
      <c r="A32" s="41" t="s">
        <v>0</v>
      </c>
      <c r="B32" s="62" t="s">
        <v>1</v>
      </c>
      <c r="C32" s="63"/>
      <c r="D32" s="41" t="s">
        <v>2</v>
      </c>
    </row>
    <row r="33" spans="1:4" ht="34.5" customHeight="1">
      <c r="A33" s="42">
        <v>262</v>
      </c>
      <c r="B33" s="64" t="s">
        <v>24</v>
      </c>
      <c r="C33" s="65"/>
      <c r="D33" s="18">
        <v>1104002.54</v>
      </c>
    </row>
    <row r="34" spans="1:4" ht="16.5">
      <c r="A34" s="43"/>
      <c r="B34" s="66" t="s">
        <v>9</v>
      </c>
      <c r="C34" s="67"/>
      <c r="D34" s="44">
        <f>SUM(D33)</f>
        <v>1104002.54</v>
      </c>
    </row>
    <row r="35" spans="1:4" ht="33">
      <c r="A35" s="40" t="s">
        <v>45</v>
      </c>
      <c r="B35" s="68"/>
      <c r="C35" s="69"/>
      <c r="D35" s="45">
        <v>0</v>
      </c>
    </row>
    <row r="36" ht="14.25" customHeight="1"/>
    <row r="37" spans="1:9" ht="30" customHeight="1">
      <c r="A37" s="59" t="s">
        <v>22</v>
      </c>
      <c r="B37" s="59"/>
      <c r="C37" s="59"/>
      <c r="D37" s="59"/>
      <c r="I37" s="8"/>
    </row>
    <row r="38" spans="1:4" ht="33.75" customHeight="1">
      <c r="A38" s="13" t="s">
        <v>20</v>
      </c>
      <c r="B38" s="82"/>
      <c r="C38" s="83"/>
      <c r="D38" s="31">
        <v>14109.05</v>
      </c>
    </row>
    <row r="39" spans="1:4" ht="24.75" customHeight="1">
      <c r="A39" s="7" t="s">
        <v>0</v>
      </c>
      <c r="B39" s="73" t="s">
        <v>1</v>
      </c>
      <c r="C39" s="74"/>
      <c r="D39" s="7" t="s">
        <v>2</v>
      </c>
    </row>
    <row r="40" spans="1:4" ht="21" customHeight="1">
      <c r="A40" s="6">
        <v>211.213</v>
      </c>
      <c r="B40" s="56" t="s">
        <v>4</v>
      </c>
      <c r="C40" s="57"/>
      <c r="D40" s="5">
        <v>10141.53</v>
      </c>
    </row>
    <row r="41" spans="1:4" ht="21" customHeight="1">
      <c r="A41" s="6">
        <v>225</v>
      </c>
      <c r="B41" s="56" t="s">
        <v>6</v>
      </c>
      <c r="C41" s="57"/>
      <c r="D41" s="5">
        <v>106900</v>
      </c>
    </row>
    <row r="42" spans="1:4" ht="21" customHeight="1">
      <c r="A42" s="6">
        <v>340</v>
      </c>
      <c r="B42" s="56" t="s">
        <v>7</v>
      </c>
      <c r="C42" s="57"/>
      <c r="D42" s="5">
        <v>7667588.67</v>
      </c>
    </row>
    <row r="43" spans="1:4" ht="21" customHeight="1">
      <c r="A43" s="6">
        <v>222.226</v>
      </c>
      <c r="B43" s="56" t="s">
        <v>8</v>
      </c>
      <c r="C43" s="57"/>
      <c r="D43" s="5">
        <f>142645.96</f>
        <v>142645.96</v>
      </c>
    </row>
    <row r="44" spans="1:4" ht="21" customHeight="1">
      <c r="A44" s="6">
        <v>310</v>
      </c>
      <c r="B44" s="56" t="s">
        <v>12</v>
      </c>
      <c r="C44" s="57"/>
      <c r="D44" s="5">
        <v>259647.27</v>
      </c>
    </row>
    <row r="45" spans="1:4" ht="21" customHeight="1">
      <c r="A45" s="6">
        <v>290.212</v>
      </c>
      <c r="B45" s="56" t="s">
        <v>13</v>
      </c>
      <c r="C45" s="57"/>
      <c r="D45" s="5">
        <f>10734.36</f>
        <v>10734.36</v>
      </c>
    </row>
    <row r="46" spans="1:4" ht="22.5" customHeight="1">
      <c r="A46" s="4"/>
      <c r="B46" s="70" t="s">
        <v>9</v>
      </c>
      <c r="C46" s="71"/>
      <c r="D46" s="3">
        <f>SUM(D40:D45)</f>
        <v>8197657.79</v>
      </c>
    </row>
    <row r="47" spans="1:4" ht="33">
      <c r="A47" s="13" t="s">
        <v>45</v>
      </c>
      <c r="B47" s="58"/>
      <c r="C47" s="58"/>
      <c r="D47" s="32">
        <v>237946.29</v>
      </c>
    </row>
    <row r="50" ht="33" customHeight="1"/>
    <row r="51" spans="1:5" ht="79.5" customHeight="1" hidden="1">
      <c r="A51" s="54"/>
      <c r="B51" s="54"/>
      <c r="C51" s="11"/>
      <c r="D51" s="11"/>
      <c r="E51" s="11"/>
    </row>
    <row r="52" ht="102" customHeight="1" hidden="1"/>
    <row r="53" spans="1:2" ht="36" customHeight="1">
      <c r="A53" s="55"/>
      <c r="B53" s="55"/>
    </row>
    <row r="54" ht="36" customHeight="1"/>
  </sheetData>
  <sheetProtection/>
  <mergeCells count="44">
    <mergeCell ref="B9:C9"/>
    <mergeCell ref="B16:C16"/>
    <mergeCell ref="B10:C10"/>
    <mergeCell ref="B21:C21"/>
    <mergeCell ref="B22:C22"/>
    <mergeCell ref="B23:C23"/>
    <mergeCell ref="B12:C12"/>
    <mergeCell ref="B13:C13"/>
    <mergeCell ref="B14:C14"/>
    <mergeCell ref="B45:C45"/>
    <mergeCell ref="B46:C46"/>
    <mergeCell ref="B44:C44"/>
    <mergeCell ref="B39:C39"/>
    <mergeCell ref="A30:D30"/>
    <mergeCell ref="B31:C31"/>
    <mergeCell ref="B32:C32"/>
    <mergeCell ref="B33:C33"/>
    <mergeCell ref="B34:C34"/>
    <mergeCell ref="B35:C35"/>
    <mergeCell ref="A2:E2"/>
    <mergeCell ref="A3:E3"/>
    <mergeCell ref="A5:D5"/>
    <mergeCell ref="B7:C7"/>
    <mergeCell ref="B8:C8"/>
    <mergeCell ref="B6:C6"/>
    <mergeCell ref="A53:B53"/>
    <mergeCell ref="B15:C15"/>
    <mergeCell ref="B17:C17"/>
    <mergeCell ref="A20:D20"/>
    <mergeCell ref="B27:C27"/>
    <mergeCell ref="B28:C28"/>
    <mergeCell ref="A51:B51"/>
    <mergeCell ref="B25:C25"/>
    <mergeCell ref="B18:C18"/>
    <mergeCell ref="B47:C47"/>
    <mergeCell ref="B26:C26"/>
    <mergeCell ref="B11:C11"/>
    <mergeCell ref="B24:C24"/>
    <mergeCell ref="B43:C43"/>
    <mergeCell ref="B38:C38"/>
    <mergeCell ref="B40:C40"/>
    <mergeCell ref="B41:C41"/>
    <mergeCell ref="B42:C42"/>
    <mergeCell ref="A37:D37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31">
      <selection activeCell="D47" sqref="D47"/>
    </sheetView>
  </sheetViews>
  <sheetFormatPr defaultColWidth="9.140625" defaultRowHeight="15"/>
  <cols>
    <col min="1" max="1" width="12.0039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25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50.25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1" customHeight="1">
      <c r="A8" s="6">
        <v>211.213</v>
      </c>
      <c r="B8" s="56" t="s">
        <v>4</v>
      </c>
      <c r="C8" s="57"/>
      <c r="D8" s="5">
        <f>15121144.14+4331464.72+15699026.05+4700389.96</f>
        <v>39852024.87</v>
      </c>
    </row>
    <row r="9" spans="1:4" ht="21" customHeight="1">
      <c r="A9" s="6">
        <v>214</v>
      </c>
      <c r="B9" s="56" t="s">
        <v>47</v>
      </c>
      <c r="C9" s="84"/>
      <c r="D9" s="5">
        <v>350300.7</v>
      </c>
    </row>
    <row r="10" spans="1:4" ht="37.5" customHeight="1">
      <c r="A10" s="6">
        <v>266</v>
      </c>
      <c r="B10" s="75" t="s">
        <v>17</v>
      </c>
      <c r="C10" s="76"/>
      <c r="D10" s="5">
        <f>78836.58+900+86512.38</f>
        <v>166248.96000000002</v>
      </c>
    </row>
    <row r="11" spans="1:4" ht="21.75" customHeight="1">
      <c r="A11" s="6">
        <v>221.223</v>
      </c>
      <c r="B11" s="56" t="s">
        <v>5</v>
      </c>
      <c r="C11" s="57"/>
      <c r="D11" s="5">
        <f>32444.56+476443.72+1986634.07</f>
        <v>2495522.35</v>
      </c>
    </row>
    <row r="12" spans="1:4" ht="21.75" customHeight="1">
      <c r="A12" s="6">
        <v>225</v>
      </c>
      <c r="B12" s="56" t="s">
        <v>6</v>
      </c>
      <c r="C12" s="57"/>
      <c r="D12" s="5">
        <v>268478.44</v>
      </c>
    </row>
    <row r="13" spans="1:4" ht="21.75" customHeight="1">
      <c r="A13" s="6">
        <v>226</v>
      </c>
      <c r="B13" s="56" t="s">
        <v>8</v>
      </c>
      <c r="C13" s="84"/>
      <c r="D13" s="5">
        <f>22570+343881.2+11068.07+67285.25</f>
        <v>444804.52</v>
      </c>
    </row>
    <row r="14" spans="1:4" ht="21.75" customHeight="1">
      <c r="A14" s="6">
        <v>290</v>
      </c>
      <c r="B14" s="21" t="s">
        <v>13</v>
      </c>
      <c r="C14" s="50"/>
      <c r="D14" s="5">
        <f>1106374+94600.75+10000</f>
        <v>1210974.75</v>
      </c>
    </row>
    <row r="15" spans="1:4" ht="21.75" customHeight="1">
      <c r="A15" s="6">
        <v>310</v>
      </c>
      <c r="B15" s="56" t="s">
        <v>12</v>
      </c>
      <c r="C15" s="84"/>
      <c r="D15" s="5">
        <v>77100</v>
      </c>
    </row>
    <row r="16" spans="1:4" ht="16.5">
      <c r="A16" s="6">
        <v>340</v>
      </c>
      <c r="B16" s="56" t="s">
        <v>7</v>
      </c>
      <c r="C16" s="57"/>
      <c r="D16" s="5">
        <f>233401.6+59500</f>
        <v>292901.6</v>
      </c>
    </row>
    <row r="17" spans="1:6" ht="16.5" customHeight="1">
      <c r="A17" s="4"/>
      <c r="B17" s="70" t="s">
        <v>9</v>
      </c>
      <c r="C17" s="71"/>
      <c r="D17" s="3">
        <f>SUM(D8:D16)</f>
        <v>45158356.190000005</v>
      </c>
      <c r="E17" s="9"/>
      <c r="F17" s="8"/>
    </row>
    <row r="18" spans="1:4" ht="32.25" customHeight="1">
      <c r="A18" s="13" t="s">
        <v>45</v>
      </c>
      <c r="B18" s="52"/>
      <c r="C18" s="53"/>
      <c r="D18" s="32">
        <v>0</v>
      </c>
    </row>
    <row r="20" spans="1:4" ht="17.25" customHeight="1">
      <c r="A20" s="72" t="s">
        <v>10</v>
      </c>
      <c r="B20" s="72"/>
      <c r="C20" s="72"/>
      <c r="D20" s="72"/>
    </row>
    <row r="21" spans="1:4" ht="38.25" customHeight="1">
      <c r="A21" s="13" t="s">
        <v>20</v>
      </c>
      <c r="B21" s="78"/>
      <c r="C21" s="79"/>
      <c r="D21" s="17">
        <v>0</v>
      </c>
    </row>
    <row r="22" spans="1:4" ht="22.5" customHeight="1">
      <c r="A22" s="7" t="s">
        <v>0</v>
      </c>
      <c r="B22" s="73" t="s">
        <v>1</v>
      </c>
      <c r="C22" s="74"/>
      <c r="D22" s="7" t="s">
        <v>2</v>
      </c>
    </row>
    <row r="23" spans="1:4" ht="35.25" customHeight="1">
      <c r="A23" s="6">
        <v>212.214</v>
      </c>
      <c r="B23" s="75" t="s">
        <v>14</v>
      </c>
      <c r="C23" s="76"/>
      <c r="D23" s="5">
        <f>295101.2+45249</f>
        <v>340350.2</v>
      </c>
    </row>
    <row r="24" spans="1:4" ht="20.25" customHeight="1">
      <c r="A24" s="6">
        <v>225</v>
      </c>
      <c r="B24" s="56" t="s">
        <v>35</v>
      </c>
      <c r="C24" s="57"/>
      <c r="D24" s="5">
        <v>200000</v>
      </c>
    </row>
    <row r="25" spans="1:4" ht="20.25" customHeight="1">
      <c r="A25" s="12">
        <v>290</v>
      </c>
      <c r="B25" s="56" t="s">
        <v>15</v>
      </c>
      <c r="C25" s="57"/>
      <c r="D25" s="5">
        <v>8556.76</v>
      </c>
    </row>
    <row r="26" spans="1:4" ht="20.25" customHeight="1">
      <c r="A26" s="12">
        <v>310</v>
      </c>
      <c r="B26" s="56" t="s">
        <v>12</v>
      </c>
      <c r="C26" s="57"/>
      <c r="D26" s="5">
        <v>76940</v>
      </c>
    </row>
    <row r="27" spans="1:9" ht="30" customHeight="1">
      <c r="A27" s="4"/>
      <c r="B27" s="70" t="s">
        <v>9</v>
      </c>
      <c r="C27" s="71"/>
      <c r="D27" s="3">
        <f>SUM(D23:D26)</f>
        <v>625846.96</v>
      </c>
      <c r="F27" s="8"/>
      <c r="I27" s="8"/>
    </row>
    <row r="28" spans="1:4" ht="32.25" customHeight="1">
      <c r="A28" s="13" t="s">
        <v>45</v>
      </c>
      <c r="B28" s="52"/>
      <c r="C28" s="53"/>
      <c r="D28" s="32">
        <v>0</v>
      </c>
    </row>
    <row r="29" spans="1:4" ht="12" customHeight="1">
      <c r="A29" s="34"/>
      <c r="B29" s="35"/>
      <c r="C29" s="35"/>
      <c r="D29" s="37"/>
    </row>
    <row r="30" spans="1:4" ht="23.25" customHeight="1">
      <c r="A30" s="59" t="s">
        <v>21</v>
      </c>
      <c r="B30" s="59"/>
      <c r="C30" s="59"/>
      <c r="D30" s="59"/>
    </row>
    <row r="31" spans="1:4" ht="32.25" customHeight="1">
      <c r="A31" s="40" t="s">
        <v>20</v>
      </c>
      <c r="B31" s="60"/>
      <c r="C31" s="61"/>
      <c r="D31" s="17">
        <v>0</v>
      </c>
    </row>
    <row r="32" spans="1:4" ht="16.5" customHeight="1">
      <c r="A32" s="41" t="s">
        <v>0</v>
      </c>
      <c r="B32" s="62" t="s">
        <v>1</v>
      </c>
      <c r="C32" s="63"/>
      <c r="D32" s="41" t="s">
        <v>2</v>
      </c>
    </row>
    <row r="33" spans="1:4" ht="35.25" customHeight="1">
      <c r="A33" s="42">
        <v>262</v>
      </c>
      <c r="B33" s="64" t="s">
        <v>24</v>
      </c>
      <c r="C33" s="65"/>
      <c r="D33" s="18">
        <v>1232671.3</v>
      </c>
    </row>
    <row r="34" spans="1:4" ht="19.5" customHeight="1">
      <c r="A34" s="43"/>
      <c r="B34" s="66" t="s">
        <v>9</v>
      </c>
      <c r="C34" s="67"/>
      <c r="D34" s="44">
        <f>SUM(D33)</f>
        <v>1232671.3</v>
      </c>
    </row>
    <row r="35" spans="1:4" ht="32.25" customHeight="1">
      <c r="A35" s="40" t="s">
        <v>45</v>
      </c>
      <c r="B35" s="68"/>
      <c r="C35" s="69"/>
      <c r="D35" s="45">
        <v>0</v>
      </c>
    </row>
    <row r="36" ht="14.25" customHeight="1"/>
    <row r="37" spans="1:4" ht="37.5" customHeight="1">
      <c r="A37" s="59" t="s">
        <v>22</v>
      </c>
      <c r="B37" s="59"/>
      <c r="C37" s="59"/>
      <c r="D37" s="59"/>
    </row>
    <row r="38" spans="1:4" ht="33" customHeight="1">
      <c r="A38" s="13" t="s">
        <v>20</v>
      </c>
      <c r="B38" s="85"/>
      <c r="C38" s="86"/>
      <c r="D38" s="31">
        <v>88.37</v>
      </c>
    </row>
    <row r="39" spans="1:4" ht="22.5" customHeight="1">
      <c r="A39" s="7" t="s">
        <v>0</v>
      </c>
      <c r="B39" s="73" t="s">
        <v>1</v>
      </c>
      <c r="C39" s="74"/>
      <c r="D39" s="7" t="s">
        <v>2</v>
      </c>
    </row>
    <row r="40" spans="1:4" ht="21" customHeight="1">
      <c r="A40" s="6">
        <v>211.213</v>
      </c>
      <c r="B40" s="56" t="s">
        <v>4</v>
      </c>
      <c r="C40" s="57"/>
      <c r="D40" s="5">
        <v>36613.46</v>
      </c>
    </row>
    <row r="41" spans="1:4" ht="21" customHeight="1">
      <c r="A41" s="6">
        <v>221</v>
      </c>
      <c r="B41" s="21" t="s">
        <v>46</v>
      </c>
      <c r="C41" s="22"/>
      <c r="D41" s="5">
        <v>212.8</v>
      </c>
    </row>
    <row r="42" spans="1:4" ht="21" customHeight="1">
      <c r="A42" s="6">
        <v>225</v>
      </c>
      <c r="B42" s="56" t="s">
        <v>6</v>
      </c>
      <c r="C42" s="57"/>
      <c r="D42" s="5">
        <v>37102.12</v>
      </c>
    </row>
    <row r="43" spans="1:4" ht="21" customHeight="1">
      <c r="A43" s="6">
        <v>340</v>
      </c>
      <c r="B43" s="56" t="s">
        <v>7</v>
      </c>
      <c r="C43" s="57"/>
      <c r="D43" s="5">
        <f>8273413.22+134653.07+52700+298674.32</f>
        <v>8759440.61</v>
      </c>
    </row>
    <row r="44" spans="1:4" ht="21" customHeight="1">
      <c r="A44" s="6">
        <v>222.226</v>
      </c>
      <c r="B44" s="56" t="s">
        <v>8</v>
      </c>
      <c r="C44" s="57"/>
      <c r="D44" s="5">
        <f>71400+217310.6</f>
        <v>288710.6</v>
      </c>
    </row>
    <row r="45" spans="1:4" ht="22.5" customHeight="1">
      <c r="A45" s="6">
        <v>310</v>
      </c>
      <c r="B45" s="56" t="s">
        <v>12</v>
      </c>
      <c r="C45" s="57"/>
      <c r="D45" s="5">
        <v>883803.32</v>
      </c>
    </row>
    <row r="46" spans="1:4" ht="16.5">
      <c r="A46" s="6">
        <v>290.212</v>
      </c>
      <c r="B46" s="56" t="s">
        <v>13</v>
      </c>
      <c r="C46" s="57"/>
      <c r="D46" s="5">
        <f>3329.78+4065</f>
        <v>7394.780000000001</v>
      </c>
    </row>
    <row r="47" spans="1:4" ht="16.5">
      <c r="A47" s="4"/>
      <c r="B47" s="70" t="s">
        <v>9</v>
      </c>
      <c r="C47" s="71"/>
      <c r="D47" s="3">
        <f>SUM(D40:D46)</f>
        <v>10013277.69</v>
      </c>
    </row>
    <row r="48" spans="1:4" ht="32.25" customHeight="1">
      <c r="A48" s="13" t="s">
        <v>45</v>
      </c>
      <c r="B48" s="52"/>
      <c r="C48" s="53"/>
      <c r="D48" s="32">
        <v>0</v>
      </c>
    </row>
    <row r="49" ht="36" customHeight="1"/>
    <row r="50" spans="1:5" ht="36" customHeight="1">
      <c r="A50" s="54"/>
      <c r="B50" s="54"/>
      <c r="C50" s="11"/>
      <c r="D50" s="11"/>
      <c r="E50" s="11"/>
    </row>
    <row r="52" spans="1:2" ht="13.5">
      <c r="A52" s="55"/>
      <c r="B52" s="55"/>
    </row>
  </sheetData>
  <sheetProtection/>
  <mergeCells count="43">
    <mergeCell ref="A2:E2"/>
    <mergeCell ref="A3:E3"/>
    <mergeCell ref="A5:D5"/>
    <mergeCell ref="B7:C7"/>
    <mergeCell ref="B8:C8"/>
    <mergeCell ref="B6:C6"/>
    <mergeCell ref="B10:C10"/>
    <mergeCell ref="B11:C11"/>
    <mergeCell ref="B12:C12"/>
    <mergeCell ref="B26:C26"/>
    <mergeCell ref="B9:C9"/>
    <mergeCell ref="B13:C13"/>
    <mergeCell ref="B25:C25"/>
    <mergeCell ref="B18:C18"/>
    <mergeCell ref="B15:C15"/>
    <mergeCell ref="B16:C16"/>
    <mergeCell ref="A52:B52"/>
    <mergeCell ref="B40:C40"/>
    <mergeCell ref="B42:C42"/>
    <mergeCell ref="B43:C43"/>
    <mergeCell ref="B44:C44"/>
    <mergeCell ref="B45:C45"/>
    <mergeCell ref="A50:B50"/>
    <mergeCell ref="B48:C48"/>
    <mergeCell ref="B46:C46"/>
    <mergeCell ref="B47:C47"/>
    <mergeCell ref="A37:D37"/>
    <mergeCell ref="B21:C21"/>
    <mergeCell ref="A30:D30"/>
    <mergeCell ref="B24:C24"/>
    <mergeCell ref="B22:C22"/>
    <mergeCell ref="B23:C23"/>
    <mergeCell ref="B32:C32"/>
    <mergeCell ref="B17:C17"/>
    <mergeCell ref="A20:D20"/>
    <mergeCell ref="B27:C27"/>
    <mergeCell ref="B39:C39"/>
    <mergeCell ref="B38:C38"/>
    <mergeCell ref="B28:C28"/>
    <mergeCell ref="B31:C31"/>
    <mergeCell ref="B33:C33"/>
    <mergeCell ref="B34:C34"/>
    <mergeCell ref="B35:C35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2.0039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0.140625" style="1" bestFit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55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50.25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38428383.17</v>
      </c>
    </row>
    <row r="9" spans="1:4" ht="27" customHeight="1">
      <c r="A9" s="6">
        <v>214</v>
      </c>
      <c r="B9" s="56" t="s">
        <v>47</v>
      </c>
      <c r="C9" s="57"/>
      <c r="D9" s="5">
        <v>458194.37</v>
      </c>
    </row>
    <row r="10" spans="1:4" ht="32.25" customHeight="1">
      <c r="A10" s="6">
        <v>266</v>
      </c>
      <c r="B10" s="75" t="s">
        <v>17</v>
      </c>
      <c r="C10" s="77"/>
      <c r="D10" s="5">
        <v>164639.63</v>
      </c>
    </row>
    <row r="11" spans="1:4" ht="21.75" customHeight="1">
      <c r="A11" s="6">
        <v>221.223</v>
      </c>
      <c r="B11" s="56" t="s">
        <v>5</v>
      </c>
      <c r="C11" s="57"/>
      <c r="D11" s="5">
        <v>2372178.25</v>
      </c>
    </row>
    <row r="12" spans="1:4" ht="21.75" customHeight="1">
      <c r="A12" s="6">
        <v>225</v>
      </c>
      <c r="B12" s="56" t="s">
        <v>6</v>
      </c>
      <c r="C12" s="57"/>
      <c r="D12" s="5">
        <v>395643.3</v>
      </c>
    </row>
    <row r="13" spans="1:4" ht="21.75" customHeight="1">
      <c r="A13" s="6">
        <v>340</v>
      </c>
      <c r="B13" s="56" t="s">
        <v>7</v>
      </c>
      <c r="C13" s="57"/>
      <c r="D13" s="5">
        <v>421883.64</v>
      </c>
    </row>
    <row r="14" spans="1:4" ht="21.75" customHeight="1">
      <c r="A14" s="6">
        <v>222.226</v>
      </c>
      <c r="B14" s="56" t="s">
        <v>8</v>
      </c>
      <c r="C14" s="57"/>
      <c r="D14" s="5">
        <f>512070.2+17910</f>
        <v>529980.2</v>
      </c>
    </row>
    <row r="15" spans="1:4" ht="16.5">
      <c r="A15" s="6">
        <v>290</v>
      </c>
      <c r="B15" s="56" t="s">
        <v>13</v>
      </c>
      <c r="C15" s="57"/>
      <c r="D15" s="5">
        <v>381185.34</v>
      </c>
    </row>
    <row r="16" spans="1:6" ht="16.5" customHeight="1">
      <c r="A16" s="4"/>
      <c r="B16" s="70" t="s">
        <v>9</v>
      </c>
      <c r="C16" s="71"/>
      <c r="D16" s="3">
        <f>SUM(D8:D15)</f>
        <v>43152087.900000006</v>
      </c>
      <c r="E16" s="9"/>
      <c r="F16" s="8"/>
    </row>
    <row r="17" spans="1:4" ht="33" customHeight="1">
      <c r="A17" s="13" t="s">
        <v>45</v>
      </c>
      <c r="B17" s="52"/>
      <c r="C17" s="53"/>
      <c r="D17" s="24">
        <v>0</v>
      </c>
    </row>
    <row r="19" spans="1:4" ht="17.25" customHeight="1">
      <c r="A19" s="72" t="s">
        <v>10</v>
      </c>
      <c r="B19" s="72"/>
      <c r="C19" s="72"/>
      <c r="D19" s="72"/>
    </row>
    <row r="20" spans="1:4" ht="38.25" customHeight="1">
      <c r="A20" s="13" t="s">
        <v>20</v>
      </c>
      <c r="B20" s="78"/>
      <c r="C20" s="79"/>
      <c r="D20" s="17">
        <v>0</v>
      </c>
    </row>
    <row r="21" spans="1:4" ht="22.5" customHeight="1">
      <c r="A21" s="7" t="s">
        <v>0</v>
      </c>
      <c r="B21" s="73" t="s">
        <v>1</v>
      </c>
      <c r="C21" s="74"/>
      <c r="D21" s="7" t="s">
        <v>2</v>
      </c>
    </row>
    <row r="22" spans="1:4" ht="35.25" customHeight="1">
      <c r="A22" s="6">
        <v>212.214</v>
      </c>
      <c r="B22" s="75" t="s">
        <v>14</v>
      </c>
      <c r="C22" s="76"/>
      <c r="D22" s="5">
        <v>106049.07</v>
      </c>
    </row>
    <row r="23" spans="1:4" ht="20.25" customHeight="1">
      <c r="A23" s="6" t="s">
        <v>11</v>
      </c>
      <c r="B23" s="56" t="s">
        <v>16</v>
      </c>
      <c r="C23" s="57"/>
      <c r="D23" s="5">
        <v>259950</v>
      </c>
    </row>
    <row r="24" spans="1:4" ht="20.25" customHeight="1">
      <c r="A24" s="12">
        <v>310</v>
      </c>
      <c r="B24" s="56" t="s">
        <v>12</v>
      </c>
      <c r="C24" s="57"/>
      <c r="D24" s="5">
        <v>285635.2</v>
      </c>
    </row>
    <row r="25" spans="1:4" ht="20.25" customHeight="1">
      <c r="A25" s="12">
        <v>290</v>
      </c>
      <c r="B25" s="56" t="s">
        <v>15</v>
      </c>
      <c r="C25" s="57"/>
      <c r="D25" s="5">
        <v>22101.5</v>
      </c>
    </row>
    <row r="26" spans="1:9" ht="30" customHeight="1">
      <c r="A26" s="4"/>
      <c r="B26" s="70" t="s">
        <v>9</v>
      </c>
      <c r="C26" s="71"/>
      <c r="D26" s="3">
        <f>SUM(D22:D25)</f>
        <v>673735.77</v>
      </c>
      <c r="F26" s="8"/>
      <c r="I26" s="8"/>
    </row>
    <row r="27" spans="1:4" ht="33" customHeight="1">
      <c r="A27" s="13" t="s">
        <v>45</v>
      </c>
      <c r="B27" s="52"/>
      <c r="C27" s="53"/>
      <c r="D27" s="24">
        <v>0</v>
      </c>
    </row>
    <row r="28" spans="1:4" ht="12.75" customHeight="1">
      <c r="A28" s="34"/>
      <c r="B28" s="35"/>
      <c r="C28" s="35"/>
      <c r="D28" s="36"/>
    </row>
    <row r="29" spans="1:4" ht="24" customHeight="1">
      <c r="A29" s="59" t="s">
        <v>21</v>
      </c>
      <c r="B29" s="59"/>
      <c r="C29" s="59"/>
      <c r="D29" s="59"/>
    </row>
    <row r="30" spans="1:4" ht="33" customHeight="1">
      <c r="A30" s="40" t="s">
        <v>20</v>
      </c>
      <c r="B30" s="60"/>
      <c r="C30" s="61"/>
      <c r="D30" s="17">
        <v>0</v>
      </c>
    </row>
    <row r="31" spans="1:4" ht="21.75" customHeight="1">
      <c r="A31" s="41" t="s">
        <v>0</v>
      </c>
      <c r="B31" s="62" t="s">
        <v>1</v>
      </c>
      <c r="C31" s="63"/>
      <c r="D31" s="41" t="s">
        <v>2</v>
      </c>
    </row>
    <row r="32" spans="1:4" ht="36.75" customHeight="1">
      <c r="A32" s="42">
        <v>262</v>
      </c>
      <c r="B32" s="64" t="s">
        <v>24</v>
      </c>
      <c r="C32" s="65"/>
      <c r="D32" s="18">
        <v>999368.52</v>
      </c>
    </row>
    <row r="33" spans="1:4" ht="18.75" customHeight="1">
      <c r="A33" s="43"/>
      <c r="B33" s="66" t="s">
        <v>9</v>
      </c>
      <c r="C33" s="67"/>
      <c r="D33" s="44">
        <f>SUM(D32)</f>
        <v>999368.52</v>
      </c>
    </row>
    <row r="34" spans="1:4" ht="33" customHeight="1">
      <c r="A34" s="40" t="s">
        <v>45</v>
      </c>
      <c r="B34" s="68"/>
      <c r="C34" s="69"/>
      <c r="D34" s="45">
        <v>0</v>
      </c>
    </row>
    <row r="35" ht="10.5" customHeight="1"/>
    <row r="36" spans="1:4" ht="34.5" customHeight="1">
      <c r="A36" s="59" t="s">
        <v>22</v>
      </c>
      <c r="B36" s="59"/>
      <c r="C36" s="59"/>
      <c r="D36" s="59"/>
    </row>
    <row r="37" spans="1:4" ht="32.25" customHeight="1">
      <c r="A37" s="13" t="s">
        <v>20</v>
      </c>
      <c r="B37" s="82"/>
      <c r="C37" s="83"/>
      <c r="D37" s="31">
        <v>0</v>
      </c>
    </row>
    <row r="38" spans="1:4" ht="22.5" customHeight="1">
      <c r="A38" s="7" t="s">
        <v>0</v>
      </c>
      <c r="B38" s="73" t="s">
        <v>1</v>
      </c>
      <c r="C38" s="74"/>
      <c r="D38" s="7" t="s">
        <v>2</v>
      </c>
    </row>
    <row r="39" spans="1:4" ht="21" customHeight="1">
      <c r="A39" s="6">
        <v>211.213</v>
      </c>
      <c r="B39" s="56" t="s">
        <v>4</v>
      </c>
      <c r="C39" s="57"/>
      <c r="D39" s="5">
        <v>6154.18</v>
      </c>
    </row>
    <row r="40" spans="1:4" ht="21" customHeight="1">
      <c r="A40" s="6">
        <v>340</v>
      </c>
      <c r="B40" s="56" t="s">
        <v>7</v>
      </c>
      <c r="C40" s="57"/>
      <c r="D40" s="5">
        <f>7205929.6+94899.2+38130+326226.65</f>
        <v>7665185.45</v>
      </c>
    </row>
    <row r="41" spans="1:4" ht="21" customHeight="1">
      <c r="A41" s="6">
        <v>222.226</v>
      </c>
      <c r="B41" s="56" t="s">
        <v>8</v>
      </c>
      <c r="C41" s="57"/>
      <c r="D41" s="5">
        <f>3600+12051.21+3810.62</f>
        <v>19461.829999999998</v>
      </c>
    </row>
    <row r="42" spans="1:4" ht="22.5" customHeight="1">
      <c r="A42" s="6">
        <v>310</v>
      </c>
      <c r="B42" s="56" t="s">
        <v>12</v>
      </c>
      <c r="C42" s="57"/>
      <c r="D42" s="5">
        <v>19356.72</v>
      </c>
    </row>
    <row r="43" spans="1:4" ht="16.5">
      <c r="A43" s="6">
        <v>290.212</v>
      </c>
      <c r="B43" s="56" t="s">
        <v>13</v>
      </c>
      <c r="C43" s="57"/>
      <c r="D43" s="5">
        <f>487.58</f>
        <v>487.58</v>
      </c>
    </row>
    <row r="44" spans="1:4" ht="16.5">
      <c r="A44" s="4"/>
      <c r="B44" s="70" t="s">
        <v>9</v>
      </c>
      <c r="C44" s="71"/>
      <c r="D44" s="3">
        <f>SUM(D39:D43)</f>
        <v>7710645.76</v>
      </c>
    </row>
    <row r="45" spans="1:4" ht="33" customHeight="1">
      <c r="A45" s="13" t="s">
        <v>45</v>
      </c>
      <c r="B45" s="52"/>
      <c r="C45" s="53"/>
      <c r="D45" s="24">
        <v>0</v>
      </c>
    </row>
    <row r="46" ht="36" customHeight="1"/>
    <row r="47" spans="1:5" ht="36" customHeight="1">
      <c r="A47" s="54"/>
      <c r="B47" s="54"/>
      <c r="C47" s="11"/>
      <c r="D47" s="11"/>
      <c r="E47" s="11"/>
    </row>
    <row r="49" spans="1:2" ht="13.5">
      <c r="A49" s="55"/>
      <c r="B49" s="55"/>
    </row>
  </sheetData>
  <sheetProtection/>
  <mergeCells count="42">
    <mergeCell ref="B23:C23"/>
    <mergeCell ref="B24:C24"/>
    <mergeCell ref="B27:C27"/>
    <mergeCell ref="A29:D29"/>
    <mergeCell ref="B30:C30"/>
    <mergeCell ref="B31:C31"/>
    <mergeCell ref="B32:C32"/>
    <mergeCell ref="B33:C33"/>
    <mergeCell ref="B34:C34"/>
    <mergeCell ref="A36:D36"/>
    <mergeCell ref="B43:C43"/>
    <mergeCell ref="B15:C15"/>
    <mergeCell ref="B16:C16"/>
    <mergeCell ref="A19:D19"/>
    <mergeCell ref="B26:C26"/>
    <mergeCell ref="B38:C38"/>
    <mergeCell ref="B37:C37"/>
    <mergeCell ref="B17:C17"/>
    <mergeCell ref="B10:C10"/>
    <mergeCell ref="B20:C20"/>
    <mergeCell ref="B21:C21"/>
    <mergeCell ref="B22:C22"/>
    <mergeCell ref="B25:C25"/>
    <mergeCell ref="B11:C11"/>
    <mergeCell ref="B12:C12"/>
    <mergeCell ref="B13:C13"/>
    <mergeCell ref="B14:C14"/>
    <mergeCell ref="A2:E2"/>
    <mergeCell ref="A3:E3"/>
    <mergeCell ref="A5:D5"/>
    <mergeCell ref="B7:C7"/>
    <mergeCell ref="B8:C8"/>
    <mergeCell ref="B6:C6"/>
    <mergeCell ref="B9:C9"/>
    <mergeCell ref="A49:B49"/>
    <mergeCell ref="B39:C39"/>
    <mergeCell ref="B40:C40"/>
    <mergeCell ref="B41:C41"/>
    <mergeCell ref="B42:C42"/>
    <mergeCell ref="A47:B47"/>
    <mergeCell ref="B45:C45"/>
    <mergeCell ref="B44:C44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2.0039062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8" width="8.8515625" style="1" customWidth="1"/>
    <col min="9" max="9" width="12.57421875" style="1" bestFit="1" customWidth="1"/>
    <col min="10" max="16384" width="8.8515625" style="1" customWidth="1"/>
  </cols>
  <sheetData>
    <row r="2" spans="1:7" ht="35.25" customHeight="1">
      <c r="A2" s="80" t="s">
        <v>56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50.25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34153138.4</v>
      </c>
    </row>
    <row r="9" spans="1:4" ht="27" customHeight="1">
      <c r="A9" s="6">
        <v>214</v>
      </c>
      <c r="B9" s="56" t="s">
        <v>47</v>
      </c>
      <c r="C9" s="84"/>
      <c r="D9" s="5">
        <v>249246.98</v>
      </c>
    </row>
    <row r="10" spans="1:4" ht="33.75" customHeight="1">
      <c r="A10" s="6">
        <v>266</v>
      </c>
      <c r="B10" s="75" t="s">
        <v>17</v>
      </c>
      <c r="C10" s="77"/>
      <c r="D10" s="5">
        <v>126181.89</v>
      </c>
    </row>
    <row r="11" spans="1:4" ht="21.75" customHeight="1">
      <c r="A11" s="6">
        <v>221.223</v>
      </c>
      <c r="B11" s="56" t="s">
        <v>5</v>
      </c>
      <c r="C11" s="57"/>
      <c r="D11" s="5">
        <v>1766317.11</v>
      </c>
    </row>
    <row r="12" spans="1:4" ht="21.75" customHeight="1">
      <c r="A12" s="6">
        <v>225</v>
      </c>
      <c r="B12" s="56" t="s">
        <v>6</v>
      </c>
      <c r="C12" s="57"/>
      <c r="D12" s="5">
        <v>515710.37</v>
      </c>
    </row>
    <row r="13" spans="1:4" ht="21.75" customHeight="1">
      <c r="A13" s="6">
        <v>340</v>
      </c>
      <c r="B13" s="56" t="s">
        <v>7</v>
      </c>
      <c r="C13" s="57"/>
      <c r="D13" s="5">
        <v>219606.9</v>
      </c>
    </row>
    <row r="14" spans="1:4" ht="21.75" customHeight="1">
      <c r="A14" s="6">
        <v>226</v>
      </c>
      <c r="B14" s="56" t="s">
        <v>8</v>
      </c>
      <c r="C14" s="57"/>
      <c r="D14" s="5">
        <v>344626.1</v>
      </c>
    </row>
    <row r="15" spans="1:5" s="9" customFormat="1" ht="34.5" customHeight="1" hidden="1">
      <c r="A15" s="6">
        <v>228</v>
      </c>
      <c r="B15" s="75" t="s">
        <v>19</v>
      </c>
      <c r="C15" s="77"/>
      <c r="D15" s="5"/>
      <c r="E15" s="1"/>
    </row>
    <row r="16" spans="1:4" ht="16.5">
      <c r="A16" s="6">
        <v>290</v>
      </c>
      <c r="B16" s="56" t="s">
        <v>13</v>
      </c>
      <c r="C16" s="57"/>
      <c r="D16" s="5">
        <v>304799.04</v>
      </c>
    </row>
    <row r="17" spans="1:6" ht="16.5" customHeight="1">
      <c r="A17" s="4"/>
      <c r="B17" s="70" t="s">
        <v>9</v>
      </c>
      <c r="C17" s="71"/>
      <c r="D17" s="3">
        <f>SUM(D8:D16)</f>
        <v>37679626.78999999</v>
      </c>
      <c r="E17" s="9"/>
      <c r="F17" s="8"/>
    </row>
    <row r="18" spans="1:4" ht="31.5" customHeight="1">
      <c r="A18" s="13" t="s">
        <v>45</v>
      </c>
      <c r="B18" s="52"/>
      <c r="C18" s="53"/>
      <c r="D18" s="32">
        <v>0</v>
      </c>
    </row>
    <row r="20" spans="1:4" ht="17.25" customHeight="1">
      <c r="A20" s="72" t="s">
        <v>10</v>
      </c>
      <c r="B20" s="72"/>
      <c r="C20" s="72"/>
      <c r="D20" s="72"/>
    </row>
    <row r="21" spans="1:4" ht="38.25" customHeight="1">
      <c r="A21" s="13" t="s">
        <v>20</v>
      </c>
      <c r="B21" s="78"/>
      <c r="C21" s="79"/>
      <c r="D21" s="17">
        <v>0</v>
      </c>
    </row>
    <row r="22" spans="1:4" ht="22.5" customHeight="1">
      <c r="A22" s="7" t="s">
        <v>0</v>
      </c>
      <c r="B22" s="73" t="s">
        <v>1</v>
      </c>
      <c r="C22" s="74"/>
      <c r="D22" s="7" t="s">
        <v>2</v>
      </c>
    </row>
    <row r="23" spans="1:4" ht="35.25" customHeight="1">
      <c r="A23" s="6">
        <v>212.214</v>
      </c>
      <c r="B23" s="75" t="s">
        <v>14</v>
      </c>
      <c r="C23" s="76"/>
      <c r="D23" s="5">
        <v>257769.1</v>
      </c>
    </row>
    <row r="24" spans="1:4" ht="29.25" customHeight="1">
      <c r="A24" s="6" t="s">
        <v>11</v>
      </c>
      <c r="B24" s="56" t="s">
        <v>48</v>
      </c>
      <c r="C24" s="57"/>
      <c r="D24" s="5">
        <v>149999</v>
      </c>
    </row>
    <row r="25" spans="1:4" ht="20.25" customHeight="1">
      <c r="A25" s="12">
        <v>310</v>
      </c>
      <c r="B25" s="56" t="s">
        <v>12</v>
      </c>
      <c r="C25" s="57"/>
      <c r="D25" s="5">
        <v>187300</v>
      </c>
    </row>
    <row r="26" spans="1:4" ht="20.25" customHeight="1">
      <c r="A26" s="12">
        <v>290</v>
      </c>
      <c r="B26" s="56" t="s">
        <v>15</v>
      </c>
      <c r="C26" s="57"/>
      <c r="D26" s="5">
        <v>1558.87</v>
      </c>
    </row>
    <row r="27" spans="1:9" ht="30" customHeight="1">
      <c r="A27" s="4"/>
      <c r="B27" s="70" t="s">
        <v>9</v>
      </c>
      <c r="C27" s="71"/>
      <c r="D27" s="3">
        <f>SUM(D23:D26)</f>
        <v>596626.97</v>
      </c>
      <c r="F27" s="8"/>
      <c r="I27" s="8"/>
    </row>
    <row r="28" spans="1:4" ht="31.5" customHeight="1">
      <c r="A28" s="13" t="s">
        <v>45</v>
      </c>
      <c r="B28" s="52"/>
      <c r="C28" s="53"/>
      <c r="D28" s="32">
        <v>0</v>
      </c>
    </row>
    <row r="29" spans="1:4" ht="16.5" customHeight="1">
      <c r="A29" s="34"/>
      <c r="B29" s="35"/>
      <c r="C29" s="35"/>
      <c r="D29" s="37"/>
    </row>
    <row r="30" spans="1:4" ht="21.75" customHeight="1">
      <c r="A30" s="59" t="s">
        <v>21</v>
      </c>
      <c r="B30" s="59"/>
      <c r="C30" s="59"/>
      <c r="D30" s="59"/>
    </row>
    <row r="31" spans="1:4" ht="31.5" customHeight="1">
      <c r="A31" s="40" t="s">
        <v>20</v>
      </c>
      <c r="B31" s="60"/>
      <c r="C31" s="61"/>
      <c r="D31" s="17">
        <v>0</v>
      </c>
    </row>
    <row r="32" spans="1:4" ht="23.25" customHeight="1">
      <c r="A32" s="41" t="s">
        <v>0</v>
      </c>
      <c r="B32" s="62" t="s">
        <v>1</v>
      </c>
      <c r="C32" s="63"/>
      <c r="D32" s="41" t="s">
        <v>2</v>
      </c>
    </row>
    <row r="33" spans="1:4" ht="37.5" customHeight="1">
      <c r="A33" s="42">
        <v>262</v>
      </c>
      <c r="B33" s="64" t="s">
        <v>24</v>
      </c>
      <c r="C33" s="65"/>
      <c r="D33" s="18">
        <v>1109097.19</v>
      </c>
    </row>
    <row r="34" spans="1:4" ht="22.5" customHeight="1">
      <c r="A34" s="43"/>
      <c r="B34" s="66" t="s">
        <v>9</v>
      </c>
      <c r="C34" s="67"/>
      <c r="D34" s="44">
        <f>SUM(D33)</f>
        <v>1109097.19</v>
      </c>
    </row>
    <row r="35" spans="1:4" ht="31.5" customHeight="1">
      <c r="A35" s="40" t="s">
        <v>45</v>
      </c>
      <c r="B35" s="68"/>
      <c r="C35" s="69"/>
      <c r="D35" s="45">
        <v>0</v>
      </c>
    </row>
    <row r="36" ht="10.5" customHeight="1"/>
    <row r="37" spans="1:4" ht="35.25" customHeight="1">
      <c r="A37" s="59" t="s">
        <v>22</v>
      </c>
      <c r="B37" s="59"/>
      <c r="C37" s="59"/>
      <c r="D37" s="59"/>
    </row>
    <row r="38" spans="1:4" ht="36" customHeight="1">
      <c r="A38" s="13" t="s">
        <v>20</v>
      </c>
      <c r="B38" s="85"/>
      <c r="C38" s="86"/>
      <c r="D38" s="31">
        <v>0</v>
      </c>
    </row>
    <row r="39" spans="1:4" ht="22.5" customHeight="1">
      <c r="A39" s="7" t="s">
        <v>0</v>
      </c>
      <c r="B39" s="73" t="s">
        <v>1</v>
      </c>
      <c r="C39" s="74"/>
      <c r="D39" s="7" t="s">
        <v>2</v>
      </c>
    </row>
    <row r="40" spans="1:4" ht="21" customHeight="1">
      <c r="A40" s="6">
        <v>211.213</v>
      </c>
      <c r="B40" s="56" t="s">
        <v>4</v>
      </c>
      <c r="C40" s="57"/>
      <c r="D40" s="5">
        <v>68703.81</v>
      </c>
    </row>
    <row r="41" spans="1:4" ht="21" customHeight="1">
      <c r="A41" s="6">
        <v>225</v>
      </c>
      <c r="B41" s="56" t="s">
        <v>6</v>
      </c>
      <c r="C41" s="57"/>
      <c r="D41" s="5">
        <v>14882.35</v>
      </c>
    </row>
    <row r="42" spans="1:4" ht="21" customHeight="1">
      <c r="A42" s="6">
        <v>340</v>
      </c>
      <c r="B42" s="56" t="s">
        <v>7</v>
      </c>
      <c r="C42" s="57"/>
      <c r="D42" s="5">
        <f>2606+7842473.33+378689.45+137371+520096.59</f>
        <v>8881236.370000001</v>
      </c>
    </row>
    <row r="43" spans="1:4" ht="21" customHeight="1">
      <c r="A43" s="6">
        <v>222.226</v>
      </c>
      <c r="B43" s="56" t="s">
        <v>8</v>
      </c>
      <c r="C43" s="57"/>
      <c r="D43" s="5">
        <f>43607+217673.89+59425.02</f>
        <v>320705.91000000003</v>
      </c>
    </row>
    <row r="44" spans="1:4" ht="22.5" customHeight="1">
      <c r="A44" s="6">
        <v>310</v>
      </c>
      <c r="B44" s="56" t="s">
        <v>12</v>
      </c>
      <c r="C44" s="57"/>
      <c r="D44" s="5">
        <v>443658.3</v>
      </c>
    </row>
    <row r="45" spans="1:4" ht="16.5">
      <c r="A45" s="6">
        <v>290.212</v>
      </c>
      <c r="B45" s="56" t="s">
        <v>13</v>
      </c>
      <c r="C45" s="57"/>
      <c r="D45" s="5">
        <f>3906.94+333.32</f>
        <v>4240.26</v>
      </c>
    </row>
    <row r="46" spans="1:4" ht="16.5">
      <c r="A46" s="4"/>
      <c r="B46" s="70" t="s">
        <v>9</v>
      </c>
      <c r="C46" s="71"/>
      <c r="D46" s="3">
        <f>SUM(D40:D45)</f>
        <v>9733427.000000002</v>
      </c>
    </row>
    <row r="47" spans="1:4" ht="31.5" customHeight="1">
      <c r="A47" s="13" t="s">
        <v>45</v>
      </c>
      <c r="B47" s="52"/>
      <c r="C47" s="53"/>
      <c r="D47" s="32">
        <v>0</v>
      </c>
    </row>
    <row r="48" ht="36" customHeight="1"/>
    <row r="49" spans="1:5" ht="36" customHeight="1">
      <c r="A49" s="54"/>
      <c r="B49" s="54"/>
      <c r="C49" s="11"/>
      <c r="D49" s="11"/>
      <c r="E49" s="11"/>
    </row>
    <row r="51" spans="1:2" ht="13.5">
      <c r="A51" s="55"/>
      <c r="B51" s="55"/>
    </row>
  </sheetData>
  <sheetProtection/>
  <mergeCells count="44">
    <mergeCell ref="B9:C9"/>
    <mergeCell ref="A30:D30"/>
    <mergeCell ref="B31:C31"/>
    <mergeCell ref="B32:C32"/>
    <mergeCell ref="B33:C33"/>
    <mergeCell ref="B34:C34"/>
    <mergeCell ref="B24:C24"/>
    <mergeCell ref="B25:C25"/>
    <mergeCell ref="B23:C23"/>
    <mergeCell ref="B26:C26"/>
    <mergeCell ref="B35:C35"/>
    <mergeCell ref="A37:D37"/>
    <mergeCell ref="B45:C45"/>
    <mergeCell ref="B16:C16"/>
    <mergeCell ref="B17:C17"/>
    <mergeCell ref="A20:D20"/>
    <mergeCell ref="B27:C27"/>
    <mergeCell ref="B39:C39"/>
    <mergeCell ref="B38:C38"/>
    <mergeCell ref="B28:C28"/>
    <mergeCell ref="B10:C10"/>
    <mergeCell ref="B21:C21"/>
    <mergeCell ref="B22:C22"/>
    <mergeCell ref="B11:C11"/>
    <mergeCell ref="B12:C12"/>
    <mergeCell ref="B13:C13"/>
    <mergeCell ref="B14:C14"/>
    <mergeCell ref="B15:C15"/>
    <mergeCell ref="B18:C18"/>
    <mergeCell ref="A2:E2"/>
    <mergeCell ref="A3:E3"/>
    <mergeCell ref="A5:D5"/>
    <mergeCell ref="B7:C7"/>
    <mergeCell ref="B8:C8"/>
    <mergeCell ref="B6:C6"/>
    <mergeCell ref="A51:B51"/>
    <mergeCell ref="B40:C40"/>
    <mergeCell ref="B41:C41"/>
    <mergeCell ref="B42:C42"/>
    <mergeCell ref="B43:C43"/>
    <mergeCell ref="B44:C44"/>
    <mergeCell ref="A49:B49"/>
    <mergeCell ref="B47:C47"/>
    <mergeCell ref="B46:C46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A40" sqref="A40:IV40"/>
    </sheetView>
  </sheetViews>
  <sheetFormatPr defaultColWidth="9.140625" defaultRowHeight="15"/>
  <cols>
    <col min="1" max="1" width="13.574218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5.57421875" style="1" bestFit="1" customWidth="1"/>
    <col min="7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39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v>34624473.45</v>
      </c>
    </row>
    <row r="9" spans="1:4" ht="16.5">
      <c r="A9" s="6">
        <v>214</v>
      </c>
      <c r="B9" s="56" t="s">
        <v>47</v>
      </c>
      <c r="C9" s="84"/>
      <c r="D9" s="5">
        <v>440841.05</v>
      </c>
    </row>
    <row r="10" spans="1:4" ht="32.25" customHeight="1">
      <c r="A10" s="6">
        <v>266</v>
      </c>
      <c r="B10" s="75" t="s">
        <v>17</v>
      </c>
      <c r="C10" s="77"/>
      <c r="D10" s="5">
        <v>98389.33</v>
      </c>
    </row>
    <row r="11" spans="1:4" ht="21.75" customHeight="1">
      <c r="A11" s="6">
        <v>221.223</v>
      </c>
      <c r="B11" s="56" t="s">
        <v>5</v>
      </c>
      <c r="C11" s="57"/>
      <c r="D11" s="5">
        <v>1694005.66</v>
      </c>
    </row>
    <row r="12" spans="1:4" ht="21.75" customHeight="1">
      <c r="A12" s="6">
        <v>225</v>
      </c>
      <c r="B12" s="56" t="s">
        <v>6</v>
      </c>
      <c r="C12" s="57"/>
      <c r="D12" s="5">
        <v>323242.6</v>
      </c>
    </row>
    <row r="13" spans="1:4" ht="21.75" customHeight="1">
      <c r="A13" s="6">
        <v>340</v>
      </c>
      <c r="B13" s="56" t="s">
        <v>7</v>
      </c>
      <c r="C13" s="57"/>
      <c r="D13" s="5">
        <v>106782.33</v>
      </c>
    </row>
    <row r="14" spans="1:4" ht="21.75" customHeight="1">
      <c r="A14" s="6">
        <v>226</v>
      </c>
      <c r="B14" s="56" t="s">
        <v>8</v>
      </c>
      <c r="C14" s="57"/>
      <c r="D14" s="5">
        <v>177469.2</v>
      </c>
    </row>
    <row r="15" spans="1:4" ht="16.5">
      <c r="A15" s="6">
        <v>290</v>
      </c>
      <c r="B15" s="56" t="s">
        <v>13</v>
      </c>
      <c r="C15" s="57"/>
      <c r="D15" s="5">
        <v>412567.96</v>
      </c>
    </row>
    <row r="16" spans="1:4" ht="16.5">
      <c r="A16" s="12">
        <v>310</v>
      </c>
      <c r="B16" s="56" t="s">
        <v>12</v>
      </c>
      <c r="C16" s="57"/>
      <c r="D16" s="5">
        <v>110510</v>
      </c>
    </row>
    <row r="17" spans="1:6" s="9" customFormat="1" ht="16.5" customHeight="1">
      <c r="A17" s="4"/>
      <c r="B17" s="70" t="s">
        <v>9</v>
      </c>
      <c r="C17" s="71"/>
      <c r="D17" s="3">
        <f>SUM(D8:D16)</f>
        <v>37988281.58</v>
      </c>
      <c r="F17" s="15"/>
    </row>
    <row r="18" spans="1:4" ht="33">
      <c r="A18" s="13" t="s">
        <v>45</v>
      </c>
      <c r="B18" s="52"/>
      <c r="C18" s="53"/>
      <c r="D18" s="32">
        <v>0</v>
      </c>
    </row>
    <row r="20" spans="1:4" ht="16.5">
      <c r="A20" s="72" t="s">
        <v>10</v>
      </c>
      <c r="B20" s="72"/>
      <c r="C20" s="72"/>
      <c r="D20" s="72"/>
    </row>
    <row r="21" spans="1:4" ht="37.5" customHeight="1">
      <c r="A21" s="13" t="s">
        <v>20</v>
      </c>
      <c r="B21" s="78"/>
      <c r="C21" s="79"/>
      <c r="D21" s="17">
        <v>0</v>
      </c>
    </row>
    <row r="22" spans="1:4" ht="16.5">
      <c r="A22" s="7" t="s">
        <v>0</v>
      </c>
      <c r="B22" s="73" t="s">
        <v>1</v>
      </c>
      <c r="C22" s="74"/>
      <c r="D22" s="7" t="s">
        <v>2</v>
      </c>
    </row>
    <row r="23" spans="1:4" ht="38.25" customHeight="1">
      <c r="A23" s="6">
        <v>212.214</v>
      </c>
      <c r="B23" s="75" t="s">
        <v>14</v>
      </c>
      <c r="C23" s="76"/>
      <c r="D23" s="5">
        <v>208563.72</v>
      </c>
    </row>
    <row r="24" spans="1:4" ht="22.5" customHeight="1">
      <c r="A24" s="6" t="s">
        <v>11</v>
      </c>
      <c r="B24" s="56" t="s">
        <v>48</v>
      </c>
      <c r="C24" s="57"/>
      <c r="D24" s="5">
        <v>249179</v>
      </c>
    </row>
    <row r="25" spans="1:4" ht="20.25" customHeight="1">
      <c r="A25" s="12">
        <v>290</v>
      </c>
      <c r="B25" s="56" t="s">
        <v>15</v>
      </c>
      <c r="C25" s="57"/>
      <c r="D25" s="5">
        <v>23166.44</v>
      </c>
    </row>
    <row r="26" spans="1:6" ht="18.75" customHeight="1">
      <c r="A26" s="4"/>
      <c r="B26" s="70" t="s">
        <v>9</v>
      </c>
      <c r="C26" s="71"/>
      <c r="D26" s="3">
        <f>SUM(D23:D25)</f>
        <v>480909.16</v>
      </c>
      <c r="F26" s="15"/>
    </row>
    <row r="27" spans="1:4" ht="33">
      <c r="A27" s="13" t="s">
        <v>45</v>
      </c>
      <c r="B27" s="52"/>
      <c r="C27" s="53"/>
      <c r="D27" s="32">
        <v>0</v>
      </c>
    </row>
    <row r="28" spans="1:4" ht="16.5">
      <c r="A28" s="34"/>
      <c r="B28" s="35"/>
      <c r="C28" s="35"/>
      <c r="D28" s="37"/>
    </row>
    <row r="29" spans="1:4" ht="16.5">
      <c r="A29" s="59" t="s">
        <v>21</v>
      </c>
      <c r="B29" s="59"/>
      <c r="C29" s="59"/>
      <c r="D29" s="59"/>
    </row>
    <row r="30" spans="1:4" ht="33">
      <c r="A30" s="40" t="s">
        <v>20</v>
      </c>
      <c r="B30" s="60"/>
      <c r="C30" s="61"/>
      <c r="D30" s="17">
        <v>0</v>
      </c>
    </row>
    <row r="31" spans="1:4" ht="16.5">
      <c r="A31" s="41" t="s">
        <v>0</v>
      </c>
      <c r="B31" s="62" t="s">
        <v>1</v>
      </c>
      <c r="C31" s="63"/>
      <c r="D31" s="41" t="s">
        <v>2</v>
      </c>
    </row>
    <row r="32" spans="1:4" ht="36.75" customHeight="1">
      <c r="A32" s="42">
        <v>262</v>
      </c>
      <c r="B32" s="64" t="s">
        <v>24</v>
      </c>
      <c r="C32" s="65"/>
      <c r="D32" s="18">
        <v>1050649.04</v>
      </c>
    </row>
    <row r="33" spans="1:4" ht="16.5">
      <c r="A33" s="43"/>
      <c r="B33" s="66" t="s">
        <v>9</v>
      </c>
      <c r="C33" s="67"/>
      <c r="D33" s="44">
        <f>SUM(D32)</f>
        <v>1050649.04</v>
      </c>
    </row>
    <row r="34" spans="1:4" ht="33">
      <c r="A34" s="40" t="s">
        <v>45</v>
      </c>
      <c r="B34" s="68"/>
      <c r="C34" s="69"/>
      <c r="D34" s="45">
        <v>0</v>
      </c>
    </row>
    <row r="35" ht="14.25" customHeight="1"/>
    <row r="36" spans="1:9" ht="30" customHeight="1">
      <c r="A36" s="59" t="s">
        <v>22</v>
      </c>
      <c r="B36" s="59"/>
      <c r="C36" s="59"/>
      <c r="D36" s="59"/>
      <c r="I36" s="8"/>
    </row>
    <row r="37" spans="1:4" ht="30.75" customHeight="1">
      <c r="A37" s="13" t="s">
        <v>20</v>
      </c>
      <c r="B37" s="85"/>
      <c r="C37" s="86"/>
      <c r="D37" s="31">
        <v>116777.23</v>
      </c>
    </row>
    <row r="38" spans="1:4" ht="24.75" customHeight="1">
      <c r="A38" s="7" t="s">
        <v>0</v>
      </c>
      <c r="B38" s="73" t="s">
        <v>1</v>
      </c>
      <c r="C38" s="74"/>
      <c r="D38" s="7" t="s">
        <v>2</v>
      </c>
    </row>
    <row r="39" spans="1:4" ht="21" customHeight="1">
      <c r="A39" s="6">
        <v>211.213</v>
      </c>
      <c r="B39" s="56" t="s">
        <v>4</v>
      </c>
      <c r="C39" s="57"/>
      <c r="D39" s="5">
        <v>58121.61</v>
      </c>
    </row>
    <row r="40" spans="1:4" ht="21" customHeight="1">
      <c r="A40" s="6">
        <v>225</v>
      </c>
      <c r="B40" s="56" t="s">
        <v>6</v>
      </c>
      <c r="C40" s="57"/>
      <c r="D40" s="5">
        <f>60800</f>
        <v>60800</v>
      </c>
    </row>
    <row r="41" spans="1:4" ht="21" customHeight="1">
      <c r="A41" s="6">
        <v>340</v>
      </c>
      <c r="B41" s="56" t="s">
        <v>7</v>
      </c>
      <c r="C41" s="57"/>
      <c r="D41" s="5">
        <f>6772272.88+196031.72+195498+447014.74</f>
        <v>7610817.34</v>
      </c>
    </row>
    <row r="42" spans="1:4" ht="21" customHeight="1">
      <c r="A42" s="6">
        <v>222.226</v>
      </c>
      <c r="B42" s="56" t="s">
        <v>8</v>
      </c>
      <c r="C42" s="57"/>
      <c r="D42" s="5">
        <f>3600+31079.77+324270.72</f>
        <v>358950.49</v>
      </c>
    </row>
    <row r="43" spans="1:4" ht="21" customHeight="1">
      <c r="A43" s="6">
        <v>310</v>
      </c>
      <c r="B43" s="56" t="s">
        <v>12</v>
      </c>
      <c r="C43" s="57"/>
      <c r="D43" s="5">
        <v>694485.2</v>
      </c>
    </row>
    <row r="44" spans="1:4" ht="21" customHeight="1">
      <c r="A44" s="6">
        <v>290.212</v>
      </c>
      <c r="B44" s="56" t="s">
        <v>13</v>
      </c>
      <c r="C44" s="57"/>
      <c r="D44" s="5">
        <f>10429.68</f>
        <v>10429.68</v>
      </c>
    </row>
    <row r="45" spans="1:4" ht="22.5" customHeight="1">
      <c r="A45" s="4"/>
      <c r="B45" s="70" t="s">
        <v>9</v>
      </c>
      <c r="C45" s="71"/>
      <c r="D45" s="3">
        <f>SUM(D39:D44)</f>
        <v>8793604.32</v>
      </c>
    </row>
    <row r="46" spans="1:4" ht="33">
      <c r="A46" s="13" t="s">
        <v>45</v>
      </c>
      <c r="B46" s="52"/>
      <c r="C46" s="53"/>
      <c r="D46" s="32">
        <v>20580</v>
      </c>
    </row>
    <row r="49" ht="33" customHeight="1"/>
    <row r="50" spans="1:5" ht="15">
      <c r="A50" s="54"/>
      <c r="B50" s="54"/>
      <c r="C50" s="11"/>
      <c r="D50" s="11"/>
      <c r="E50" s="11"/>
    </row>
    <row r="52" spans="1:2" ht="13.5">
      <c r="A52" s="55"/>
      <c r="B52" s="55"/>
    </row>
  </sheetData>
  <sheetProtection/>
  <mergeCells count="43">
    <mergeCell ref="B24:C24"/>
    <mergeCell ref="B34:C34"/>
    <mergeCell ref="A29:D29"/>
    <mergeCell ref="B30:C30"/>
    <mergeCell ref="B31:C31"/>
    <mergeCell ref="B32:C32"/>
    <mergeCell ref="B33:C33"/>
    <mergeCell ref="B21:C21"/>
    <mergeCell ref="B22:C22"/>
    <mergeCell ref="B23:C23"/>
    <mergeCell ref="B25:C25"/>
    <mergeCell ref="B11:C11"/>
    <mergeCell ref="B12:C12"/>
    <mergeCell ref="B13:C13"/>
    <mergeCell ref="B16:C16"/>
    <mergeCell ref="B14:C14"/>
    <mergeCell ref="B18:C18"/>
    <mergeCell ref="A2:E2"/>
    <mergeCell ref="A3:E3"/>
    <mergeCell ref="A5:D5"/>
    <mergeCell ref="B7:C7"/>
    <mergeCell ref="B8:C8"/>
    <mergeCell ref="B6:C6"/>
    <mergeCell ref="B9:C9"/>
    <mergeCell ref="B37:C37"/>
    <mergeCell ref="B46:C46"/>
    <mergeCell ref="A36:D36"/>
    <mergeCell ref="B44:C44"/>
    <mergeCell ref="B45:C45"/>
    <mergeCell ref="B43:C43"/>
    <mergeCell ref="B38:C38"/>
    <mergeCell ref="B27:C27"/>
    <mergeCell ref="B10:C10"/>
    <mergeCell ref="A52:B52"/>
    <mergeCell ref="B15:C15"/>
    <mergeCell ref="B17:C17"/>
    <mergeCell ref="A20:D20"/>
    <mergeCell ref="B26:C26"/>
    <mergeCell ref="A50:B50"/>
    <mergeCell ref="B39:C39"/>
    <mergeCell ref="B40:C40"/>
    <mergeCell ref="B41:C41"/>
    <mergeCell ref="B42:C42"/>
  </mergeCells>
  <printOptions/>
  <pageMargins left="0.7" right="0.28" top="0.42" bottom="0.4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34">
      <selection activeCell="A29" sqref="A29"/>
    </sheetView>
  </sheetViews>
  <sheetFormatPr defaultColWidth="9.140625" defaultRowHeight="15"/>
  <cols>
    <col min="1" max="1" width="14.7109375" style="2" customWidth="1"/>
    <col min="2" max="2" width="37.7109375" style="1" customWidth="1"/>
    <col min="3" max="3" width="12.7109375" style="1" customWidth="1"/>
    <col min="4" max="4" width="27.00390625" style="2" customWidth="1"/>
    <col min="5" max="5" width="4.140625" style="1" customWidth="1"/>
    <col min="6" max="6" width="14.7109375" style="1" customWidth="1"/>
    <col min="7" max="7" width="10.140625" style="1" bestFit="1" customWidth="1"/>
    <col min="8" max="8" width="8.8515625" style="1" customWidth="1"/>
    <col min="9" max="9" width="12.57421875" style="1" bestFit="1" customWidth="1"/>
    <col min="10" max="16384" width="8.8515625" style="1" customWidth="1"/>
  </cols>
  <sheetData>
    <row r="2" spans="1:7" ht="33" customHeight="1">
      <c r="A2" s="80" t="s">
        <v>26</v>
      </c>
      <c r="B2" s="80"/>
      <c r="C2" s="80"/>
      <c r="D2" s="80"/>
      <c r="E2" s="80"/>
      <c r="F2" s="10"/>
      <c r="G2" s="10"/>
    </row>
    <row r="3" spans="1:7" ht="18">
      <c r="A3" s="81" t="s">
        <v>44</v>
      </c>
      <c r="B3" s="81"/>
      <c r="C3" s="81"/>
      <c r="D3" s="81"/>
      <c r="E3" s="81"/>
      <c r="F3" s="10"/>
      <c r="G3" s="10"/>
    </row>
    <row r="5" spans="1:4" ht="36" customHeight="1">
      <c r="A5" s="72" t="s">
        <v>3</v>
      </c>
      <c r="B5" s="72"/>
      <c r="C5" s="72"/>
      <c r="D5" s="72"/>
    </row>
    <row r="6" spans="1:4" ht="33">
      <c r="A6" s="13" t="s">
        <v>20</v>
      </c>
      <c r="B6" s="78"/>
      <c r="C6" s="79"/>
      <c r="D6" s="17">
        <v>0</v>
      </c>
    </row>
    <row r="7" spans="1:4" ht="22.5" customHeight="1">
      <c r="A7" s="7" t="s">
        <v>0</v>
      </c>
      <c r="B7" s="73" t="s">
        <v>1</v>
      </c>
      <c r="C7" s="74"/>
      <c r="D7" s="7" t="s">
        <v>2</v>
      </c>
    </row>
    <row r="8" spans="1:4" ht="27" customHeight="1">
      <c r="A8" s="6">
        <v>211.213</v>
      </c>
      <c r="B8" s="56" t="s">
        <v>4</v>
      </c>
      <c r="C8" s="57"/>
      <c r="D8" s="5">
        <f>13315981.84+3799977.91+13370852.55+4023201.15</f>
        <v>34510013.45</v>
      </c>
    </row>
    <row r="9" spans="1:4" ht="27" customHeight="1">
      <c r="A9" s="6">
        <v>214</v>
      </c>
      <c r="B9" s="56" t="s">
        <v>47</v>
      </c>
      <c r="C9" s="84"/>
      <c r="D9" s="5">
        <v>178281.66</v>
      </c>
    </row>
    <row r="10" spans="1:4" ht="50.25" customHeight="1">
      <c r="A10" s="6">
        <v>265</v>
      </c>
      <c r="B10" s="75" t="s">
        <v>49</v>
      </c>
      <c r="C10" s="77"/>
      <c r="D10" s="5">
        <f>37774+7709.98</f>
        <v>45483.979999999996</v>
      </c>
    </row>
    <row r="11" spans="1:4" ht="33" customHeight="1">
      <c r="A11" s="6">
        <v>266</v>
      </c>
      <c r="B11" s="75" t="s">
        <v>17</v>
      </c>
      <c r="C11" s="77"/>
      <c r="D11" s="5">
        <f>83854.65+2334+95983.54</f>
        <v>182172.19</v>
      </c>
    </row>
    <row r="12" spans="1:4" ht="21.75" customHeight="1">
      <c r="A12" s="6">
        <v>221.223</v>
      </c>
      <c r="B12" s="56" t="s">
        <v>5</v>
      </c>
      <c r="C12" s="57"/>
      <c r="D12" s="5">
        <f>37400.48+403909.99+1401683.9</f>
        <v>1842994.3699999999</v>
      </c>
    </row>
    <row r="13" spans="1:4" ht="21.75" customHeight="1">
      <c r="A13" s="6">
        <v>225</v>
      </c>
      <c r="B13" s="56" t="s">
        <v>6</v>
      </c>
      <c r="C13" s="57"/>
      <c r="D13" s="5">
        <v>665612.88</v>
      </c>
    </row>
    <row r="14" spans="1:4" ht="21.75" customHeight="1">
      <c r="A14" s="6">
        <v>340</v>
      </c>
      <c r="B14" s="56" t="s">
        <v>7</v>
      </c>
      <c r="C14" s="57"/>
      <c r="D14" s="5">
        <f>139726+522+122300</f>
        <v>262548</v>
      </c>
    </row>
    <row r="15" spans="1:4" ht="21.75" customHeight="1">
      <c r="A15" s="6">
        <v>222.226</v>
      </c>
      <c r="B15" s="56" t="s">
        <v>8</v>
      </c>
      <c r="C15" s="57"/>
      <c r="D15" s="5">
        <f>1495+15030+340694.15</f>
        <v>357219.15</v>
      </c>
    </row>
    <row r="16" spans="1:4" ht="16.5">
      <c r="A16" s="6">
        <v>290</v>
      </c>
      <c r="B16" s="56" t="s">
        <v>13</v>
      </c>
      <c r="C16" s="57"/>
      <c r="D16" s="5">
        <f>262908+62129.52</f>
        <v>325037.52</v>
      </c>
    </row>
    <row r="17" spans="1:7" ht="16.5" customHeight="1">
      <c r="A17" s="4"/>
      <c r="B17" s="70" t="s">
        <v>9</v>
      </c>
      <c r="C17" s="71"/>
      <c r="D17" s="3">
        <f>SUM(D8:D16)</f>
        <v>38369363.199999996</v>
      </c>
      <c r="E17" s="9"/>
      <c r="F17" s="15"/>
      <c r="G17" s="8"/>
    </row>
    <row r="18" spans="1:4" ht="30" customHeight="1">
      <c r="A18" s="13" t="s">
        <v>45</v>
      </c>
      <c r="B18" s="52"/>
      <c r="C18" s="53"/>
      <c r="D18" s="32">
        <v>0</v>
      </c>
    </row>
    <row r="20" spans="1:4" ht="17.25" customHeight="1">
      <c r="A20" s="72" t="s">
        <v>10</v>
      </c>
      <c r="B20" s="72"/>
      <c r="C20" s="72"/>
      <c r="D20" s="72"/>
    </row>
    <row r="21" spans="1:4" ht="38.25" customHeight="1">
      <c r="A21" s="13" t="s">
        <v>20</v>
      </c>
      <c r="B21" s="78"/>
      <c r="C21" s="79"/>
      <c r="D21" s="17">
        <v>0</v>
      </c>
    </row>
    <row r="22" spans="1:4" ht="22.5" customHeight="1">
      <c r="A22" s="7" t="s">
        <v>0</v>
      </c>
      <c r="B22" s="73" t="s">
        <v>1</v>
      </c>
      <c r="C22" s="74"/>
      <c r="D22" s="7" t="s">
        <v>2</v>
      </c>
    </row>
    <row r="23" spans="1:4" ht="35.25" customHeight="1">
      <c r="A23" s="6">
        <v>212.214</v>
      </c>
      <c r="B23" s="75" t="s">
        <v>14</v>
      </c>
      <c r="C23" s="76"/>
      <c r="D23" s="5">
        <f>35585.2+128400</f>
        <v>163985.2</v>
      </c>
    </row>
    <row r="24" spans="1:4" ht="20.25" customHeight="1">
      <c r="A24" s="6" t="s">
        <v>11</v>
      </c>
      <c r="B24" s="56" t="s">
        <v>48</v>
      </c>
      <c r="C24" s="57"/>
      <c r="D24" s="5">
        <v>150000</v>
      </c>
    </row>
    <row r="25" spans="1:4" ht="20.25" customHeight="1">
      <c r="A25" s="12">
        <v>310</v>
      </c>
      <c r="B25" s="56" t="s">
        <v>12</v>
      </c>
      <c r="C25" s="57"/>
      <c r="D25" s="5">
        <v>13513</v>
      </c>
    </row>
    <row r="26" spans="1:4" ht="20.25" customHeight="1">
      <c r="A26" s="12">
        <v>290</v>
      </c>
      <c r="B26" s="56" t="s">
        <v>15</v>
      </c>
      <c r="C26" s="57"/>
      <c r="D26" s="5">
        <f>24466.15+10000</f>
        <v>34466.15</v>
      </c>
    </row>
    <row r="27" spans="1:9" ht="30" customHeight="1">
      <c r="A27" s="4"/>
      <c r="B27" s="70" t="s">
        <v>9</v>
      </c>
      <c r="C27" s="71"/>
      <c r="D27" s="3">
        <f>SUM(D23:D26)</f>
        <v>361964.35000000003</v>
      </c>
      <c r="F27" s="16"/>
      <c r="G27" s="8"/>
      <c r="I27" s="8"/>
    </row>
    <row r="28" spans="1:4" ht="30" customHeight="1">
      <c r="A28" s="13" t="s">
        <v>45</v>
      </c>
      <c r="B28" s="52"/>
      <c r="C28" s="53"/>
      <c r="D28" s="32">
        <v>0</v>
      </c>
    </row>
    <row r="29" spans="1:4" ht="15" customHeight="1">
      <c r="A29" s="34"/>
      <c r="B29" s="35"/>
      <c r="C29" s="35"/>
      <c r="D29" s="37"/>
    </row>
    <row r="30" spans="1:4" ht="21" customHeight="1">
      <c r="A30" s="59" t="s">
        <v>21</v>
      </c>
      <c r="B30" s="59"/>
      <c r="C30" s="59"/>
      <c r="D30" s="59"/>
    </row>
    <row r="31" spans="1:4" ht="30" customHeight="1">
      <c r="A31" s="40" t="s">
        <v>20</v>
      </c>
      <c r="B31" s="60"/>
      <c r="C31" s="61"/>
      <c r="D31" s="17">
        <v>0</v>
      </c>
    </row>
    <row r="32" spans="1:4" ht="19.5" customHeight="1">
      <c r="A32" s="41" t="s">
        <v>0</v>
      </c>
      <c r="B32" s="62" t="s">
        <v>1</v>
      </c>
      <c r="C32" s="63"/>
      <c r="D32" s="41" t="s">
        <v>2</v>
      </c>
    </row>
    <row r="33" spans="1:4" ht="35.25" customHeight="1">
      <c r="A33" s="42">
        <v>262</v>
      </c>
      <c r="B33" s="64" t="s">
        <v>24</v>
      </c>
      <c r="C33" s="65"/>
      <c r="D33" s="18">
        <v>1104719.51</v>
      </c>
    </row>
    <row r="34" spans="1:4" ht="20.25" customHeight="1">
      <c r="A34" s="43"/>
      <c r="B34" s="66" t="s">
        <v>9</v>
      </c>
      <c r="C34" s="67"/>
      <c r="D34" s="44">
        <f>SUM(D33)</f>
        <v>1104719.51</v>
      </c>
    </row>
    <row r="35" spans="1:4" ht="30" customHeight="1">
      <c r="A35" s="40" t="s">
        <v>45</v>
      </c>
      <c r="B35" s="68"/>
      <c r="C35" s="69"/>
      <c r="D35" s="45">
        <v>0</v>
      </c>
    </row>
    <row r="36" ht="14.25" customHeight="1"/>
    <row r="37" spans="1:4" ht="36" customHeight="1">
      <c r="A37" s="59" t="s">
        <v>22</v>
      </c>
      <c r="B37" s="59"/>
      <c r="C37" s="59"/>
      <c r="D37" s="59"/>
    </row>
    <row r="38" spans="1:4" ht="30" customHeight="1">
      <c r="A38" s="13" t="s">
        <v>20</v>
      </c>
      <c r="B38" s="85"/>
      <c r="C38" s="86"/>
      <c r="D38" s="31">
        <v>33802.89</v>
      </c>
    </row>
    <row r="39" spans="1:4" ht="22.5" customHeight="1">
      <c r="A39" s="7" t="s">
        <v>0</v>
      </c>
      <c r="B39" s="73" t="s">
        <v>1</v>
      </c>
      <c r="C39" s="74"/>
      <c r="D39" s="7" t="s">
        <v>2</v>
      </c>
    </row>
    <row r="40" spans="1:4" ht="21" customHeight="1">
      <c r="A40" s="6">
        <v>211.213</v>
      </c>
      <c r="B40" s="56" t="s">
        <v>4</v>
      </c>
      <c r="C40" s="57"/>
      <c r="D40" s="5">
        <v>18118.37</v>
      </c>
    </row>
    <row r="41" spans="1:4" ht="21" customHeight="1">
      <c r="A41" s="6">
        <v>225</v>
      </c>
      <c r="B41" s="56" t="s">
        <v>6</v>
      </c>
      <c r="C41" s="57"/>
      <c r="D41" s="5">
        <v>26948.43</v>
      </c>
    </row>
    <row r="42" spans="1:4" ht="21" customHeight="1">
      <c r="A42" s="6">
        <v>340</v>
      </c>
      <c r="B42" s="56" t="s">
        <v>7</v>
      </c>
      <c r="C42" s="57"/>
      <c r="D42" s="5">
        <f>7566625.19+189433.08+33802.89+167546.33</f>
        <v>7957407.49</v>
      </c>
    </row>
    <row r="43" spans="1:4" ht="21" customHeight="1">
      <c r="A43" s="6">
        <v>222.226</v>
      </c>
      <c r="B43" s="56" t="s">
        <v>8</v>
      </c>
      <c r="C43" s="57"/>
      <c r="D43" s="5">
        <f>61818+76716.11+7865.24</f>
        <v>146399.34999999998</v>
      </c>
    </row>
    <row r="44" spans="1:4" ht="22.5" customHeight="1">
      <c r="A44" s="6">
        <v>310</v>
      </c>
      <c r="B44" s="56" t="s">
        <v>12</v>
      </c>
      <c r="C44" s="57"/>
      <c r="D44" s="5">
        <v>630305</v>
      </c>
    </row>
    <row r="45" spans="1:4" ht="16.5">
      <c r="A45" s="6">
        <v>290.212</v>
      </c>
      <c r="B45" s="56" t="s">
        <v>13</v>
      </c>
      <c r="C45" s="57"/>
      <c r="D45" s="5">
        <f>431.75</f>
        <v>431.75</v>
      </c>
    </row>
    <row r="46" spans="1:4" ht="16.5">
      <c r="A46" s="4"/>
      <c r="B46" s="70" t="s">
        <v>9</v>
      </c>
      <c r="C46" s="71"/>
      <c r="D46" s="3">
        <f>SUM(D40:D45)</f>
        <v>8779610.39</v>
      </c>
    </row>
    <row r="47" spans="1:4" ht="30" customHeight="1">
      <c r="A47" s="13" t="s">
        <v>45</v>
      </c>
      <c r="B47" s="52"/>
      <c r="C47" s="53"/>
      <c r="D47" s="32">
        <v>86977.06</v>
      </c>
    </row>
    <row r="48" ht="36" customHeight="1"/>
    <row r="49" spans="1:5" ht="36" customHeight="1">
      <c r="A49" s="54"/>
      <c r="B49" s="54"/>
      <c r="C49" s="11"/>
      <c r="D49" s="11"/>
      <c r="E49" s="11"/>
    </row>
    <row r="51" spans="1:2" ht="13.5">
      <c r="A51" s="55"/>
      <c r="B51" s="55"/>
    </row>
  </sheetData>
  <sheetProtection/>
  <mergeCells count="44">
    <mergeCell ref="B9:C9"/>
    <mergeCell ref="B10:C10"/>
    <mergeCell ref="B16:C16"/>
    <mergeCell ref="B17:C17"/>
    <mergeCell ref="A20:D20"/>
    <mergeCell ref="B27:C27"/>
    <mergeCell ref="B11:C11"/>
    <mergeCell ref="B23:C23"/>
    <mergeCell ref="B26:C26"/>
    <mergeCell ref="B12:C12"/>
    <mergeCell ref="B35:C35"/>
    <mergeCell ref="A37:D37"/>
    <mergeCell ref="B21:C21"/>
    <mergeCell ref="B22:C22"/>
    <mergeCell ref="B25:C25"/>
    <mergeCell ref="B32:C32"/>
    <mergeCell ref="B33:C33"/>
    <mergeCell ref="B34:C34"/>
    <mergeCell ref="B39:C39"/>
    <mergeCell ref="B38:C38"/>
    <mergeCell ref="B13:C13"/>
    <mergeCell ref="B14:C14"/>
    <mergeCell ref="B15:C15"/>
    <mergeCell ref="B24:C24"/>
    <mergeCell ref="B28:C28"/>
    <mergeCell ref="B18:C18"/>
    <mergeCell ref="A30:D30"/>
    <mergeCell ref="B31:C31"/>
    <mergeCell ref="A2:E2"/>
    <mergeCell ref="A3:E3"/>
    <mergeCell ref="A5:D5"/>
    <mergeCell ref="B7:C7"/>
    <mergeCell ref="B8:C8"/>
    <mergeCell ref="B6:C6"/>
    <mergeCell ref="A51:B51"/>
    <mergeCell ref="B40:C40"/>
    <mergeCell ref="B41:C41"/>
    <mergeCell ref="B42:C42"/>
    <mergeCell ref="B43:C43"/>
    <mergeCell ref="B44:C44"/>
    <mergeCell ref="A49:B49"/>
    <mergeCell ref="B47:C47"/>
    <mergeCell ref="B45:C45"/>
    <mergeCell ref="B46:C46"/>
  </mergeCells>
  <printOptions/>
  <pageMargins left="0.7" right="0.28" top="0.42" bottom="0.4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ДС118</cp:lastModifiedBy>
  <dcterms:created xsi:type="dcterms:W3CDTF">2006-09-28T05:33:49Z</dcterms:created>
  <dcterms:modified xsi:type="dcterms:W3CDTF">2022-03-03T05:34:41Z</dcterms:modified>
  <cp:category/>
  <cp:version/>
  <cp:contentType/>
  <cp:contentStatus/>
</cp:coreProperties>
</file>